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mc:AlternateContent xmlns:mc="http://schemas.openxmlformats.org/markup-compatibility/2006">
    <mc:Choice Requires="x15">
      <x15ac:absPath xmlns:x15ac="http://schemas.microsoft.com/office/spreadsheetml/2010/11/ac" url="M:\Shared Reports\FY25 Reporting\"/>
    </mc:Choice>
  </mc:AlternateContent>
  <xr:revisionPtr revIDLastSave="0" documentId="13_ncr:1_{BD39C0F6-75E5-49F1-8432-846BB94CC593}" xr6:coauthVersionLast="47" xr6:coauthVersionMax="47" xr10:uidLastSave="{00000000-0000-0000-0000-000000000000}"/>
  <workbookProtection workbookAlgorithmName="SHA-512" workbookHashValue="LK0ku5JcYbjP7IbRVUdJkeIv6SW1FfU5YIXCH5QVIUXf6DlMnESr1IDWX9zSUkjC01aUNGDPjjl2kP1yg9d9mQ==" workbookSaltValue="A71hKBq8S9CZluQPyPZwqg==" workbookSpinCount="100000" lockStructure="1"/>
  <bookViews>
    <workbookView xWindow="50280" yWindow="-120" windowWidth="29040" windowHeight="15840" firstSheet="1" activeTab="1" xr2:uid="{00000000-000D-0000-FFFF-FFFF00000000}"/>
  </bookViews>
  <sheets>
    <sheet name="Year-end Performance Review" sheetId="2" state="hidden" r:id="rId1"/>
    <sheet name="Salary and Wage" sheetId="4" r:id="rId2"/>
    <sheet name="Other Direct Expenses" sheetId="6" r:id="rId3"/>
    <sheet name="Equipment Depreciation" sheetId="5" r:id="rId4"/>
    <sheet name="Admin. Overhead Expenses" sheetId="8" r:id="rId5"/>
    <sheet name="Forecasted Usage" sheetId="9" r:id="rId6"/>
    <sheet name="Expense Summary" sheetId="7" r:id="rId7"/>
    <sheet name="Proposed Rate(s)" sheetId="13" r:id="rId8"/>
    <sheet name="Revenue Summary" sheetId="12" r:id="rId9"/>
  </sheets>
  <definedNames>
    <definedName name="_xlnm.Print_Area" localSheetId="4">'Admin. Overhead Expenses'!$A$1:$K$43</definedName>
    <definedName name="_xlnm.Print_Area" localSheetId="3">'Equipment Depreciation'!$A$1:$R$35</definedName>
    <definedName name="_xlnm.Print_Area" localSheetId="6">'Expense Summary'!$A$1:$O$35</definedName>
    <definedName name="_xlnm.Print_Area" localSheetId="5">'Forecasted Usage'!$A$1:$N$19</definedName>
    <definedName name="_xlnm.Print_Area" localSheetId="2">'Other Direct Expenses'!$A$1:$L$39</definedName>
    <definedName name="_xlnm.Print_Area" localSheetId="7">'Proposed Rate(s)'!$A$1:$M$38</definedName>
    <definedName name="_xlnm.Print_Area" localSheetId="8">'Revenue Summary'!$A$1:$O$39</definedName>
    <definedName name="_xlnm.Print_Area" localSheetId="1">'Salary and Wage'!$A$1:$R$60</definedName>
    <definedName name="_xlnm.Print_Area" localSheetId="0">'Year-end Performance Review'!$A$1:$O$83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 i="7" l="1"/>
  <c r="M18" i="12" l="1"/>
  <c r="M32" i="12" s="1"/>
  <c r="M17" i="12"/>
  <c r="M16" i="12"/>
  <c r="K18" i="12"/>
  <c r="K32" i="12" s="1"/>
  <c r="K17" i="12"/>
  <c r="K16" i="12"/>
  <c r="I17" i="12"/>
  <c r="I18" i="12"/>
  <c r="I16" i="12"/>
  <c r="I32" i="12"/>
  <c r="M32" i="7" l="1"/>
  <c r="K32" i="7"/>
  <c r="I32" i="7"/>
  <c r="O21" i="7"/>
  <c r="M17" i="7"/>
  <c r="K17" i="7"/>
  <c r="I17" i="7"/>
  <c r="M15" i="7"/>
  <c r="K15" i="7"/>
  <c r="I15" i="7"/>
  <c r="M13" i="7"/>
  <c r="K13" i="7"/>
  <c r="I13" i="7"/>
  <c r="M8" i="12"/>
  <c r="K8" i="12"/>
  <c r="I8" i="12"/>
  <c r="K8" i="13"/>
  <c r="I8" i="13"/>
  <c r="G8" i="13"/>
  <c r="K10" i="7"/>
  <c r="I10" i="7"/>
  <c r="K10" i="4" l="1"/>
  <c r="D11" i="6"/>
  <c r="F11" i="6"/>
  <c r="M11" i="5" s="1"/>
  <c r="H11" i="6"/>
  <c r="O11" i="5" s="1"/>
  <c r="D14" i="6"/>
  <c r="F14" i="6"/>
  <c r="H14" i="6"/>
  <c r="D15" i="6"/>
  <c r="F15" i="6"/>
  <c r="H15" i="6"/>
  <c r="D16" i="6"/>
  <c r="F16" i="6"/>
  <c r="H16" i="6"/>
  <c r="M1" i="12"/>
  <c r="B1" i="12"/>
  <c r="K1" i="13"/>
  <c r="B1" i="13"/>
  <c r="K1" i="7"/>
  <c r="B1" i="7"/>
  <c r="J1" i="9"/>
  <c r="J1" i="8"/>
  <c r="G1" i="5"/>
  <c r="B1" i="9"/>
  <c r="B1" i="8"/>
  <c r="B1" i="5"/>
  <c r="F1" i="6"/>
  <c r="B1" i="6"/>
  <c r="O10" i="4"/>
  <c r="M10" i="4"/>
  <c r="K11" i="5" l="1"/>
  <c r="C29" i="8"/>
  <c r="E48" i="4"/>
  <c r="I29" i="8"/>
  <c r="D25" i="12"/>
  <c r="E25" i="12"/>
  <c r="D20" i="12"/>
  <c r="E20" i="12"/>
  <c r="K20" i="12"/>
  <c r="I20" i="12"/>
  <c r="E31" i="13"/>
  <c r="E33" i="13" s="1"/>
  <c r="E34" i="13"/>
  <c r="F15" i="7"/>
  <c r="D12" i="9"/>
  <c r="D13" i="9"/>
  <c r="D14" i="9"/>
  <c r="D15" i="9"/>
  <c r="D16" i="9"/>
  <c r="E12" i="8"/>
  <c r="G12" i="8" s="1"/>
  <c r="F24" i="7"/>
  <c r="J13" i="8"/>
  <c r="E14" i="8"/>
  <c r="G14" i="8" s="1"/>
  <c r="E15" i="8"/>
  <c r="G15" i="8"/>
  <c r="E16" i="8"/>
  <c r="G16" i="8" s="1"/>
  <c r="J16" i="8" s="1"/>
  <c r="E17" i="8"/>
  <c r="G17" i="8" s="1"/>
  <c r="E18" i="8"/>
  <c r="G18" i="8" s="1"/>
  <c r="J18" i="8" s="1"/>
  <c r="E19" i="8"/>
  <c r="G19" i="8" s="1"/>
  <c r="J19" i="8" s="1"/>
  <c r="E20" i="8"/>
  <c r="E21" i="8"/>
  <c r="G21" i="8" s="1"/>
  <c r="E22" i="8"/>
  <c r="G22" i="8" s="1"/>
  <c r="J22" i="8" s="1"/>
  <c r="E23" i="8"/>
  <c r="G23" i="8" s="1"/>
  <c r="E24" i="8"/>
  <c r="G24" i="8" s="1"/>
  <c r="E25" i="8"/>
  <c r="G25" i="8" s="1"/>
  <c r="E26" i="8"/>
  <c r="G26" i="8" s="1"/>
  <c r="E27" i="8"/>
  <c r="G27" i="8" s="1"/>
  <c r="E28" i="8"/>
  <c r="G28" i="8" s="1"/>
  <c r="H29" i="8"/>
  <c r="J14" i="5"/>
  <c r="Q14" i="5"/>
  <c r="J15" i="5"/>
  <c r="Q15" i="5"/>
  <c r="J16" i="5"/>
  <c r="Q16" i="5"/>
  <c r="J17" i="5"/>
  <c r="K17" i="5" s="1"/>
  <c r="Q17" i="5"/>
  <c r="J18" i="5"/>
  <c r="O18" i="5" s="1"/>
  <c r="M18" i="5"/>
  <c r="Q18" i="5"/>
  <c r="J19" i="5"/>
  <c r="M19" i="5" s="1"/>
  <c r="Q19" i="5"/>
  <c r="J20" i="5"/>
  <c r="K20" i="5" s="1"/>
  <c r="Q20" i="5"/>
  <c r="J21" i="5"/>
  <c r="K21" i="5" s="1"/>
  <c r="Q21" i="5"/>
  <c r="J22" i="5"/>
  <c r="O22" i="5" s="1"/>
  <c r="Q22" i="5"/>
  <c r="J23" i="5"/>
  <c r="M23" i="5" s="1"/>
  <c r="Q23" i="5"/>
  <c r="J24" i="5"/>
  <c r="O24" i="5" s="1"/>
  <c r="Q24" i="5"/>
  <c r="J14" i="6"/>
  <c r="J15" i="6"/>
  <c r="J16" i="6"/>
  <c r="D17" i="6"/>
  <c r="F17" i="6"/>
  <c r="H17" i="6"/>
  <c r="J17" i="6"/>
  <c r="D18" i="6"/>
  <c r="F18" i="6"/>
  <c r="H18" i="6"/>
  <c r="J18" i="6"/>
  <c r="D19" i="6"/>
  <c r="F19" i="6"/>
  <c r="H19" i="6"/>
  <c r="J19" i="6"/>
  <c r="D20" i="6"/>
  <c r="F20" i="6"/>
  <c r="H20" i="6"/>
  <c r="J20" i="6"/>
  <c r="D21" i="6"/>
  <c r="F21" i="6"/>
  <c r="H21" i="6"/>
  <c r="J21" i="6"/>
  <c r="D22" i="6"/>
  <c r="F22" i="6"/>
  <c r="H22" i="6"/>
  <c r="J22" i="6"/>
  <c r="D23" i="6"/>
  <c r="F23" i="6"/>
  <c r="H23" i="6"/>
  <c r="J23" i="6"/>
  <c r="D24" i="6"/>
  <c r="F24" i="6"/>
  <c r="H24" i="6"/>
  <c r="J24" i="6"/>
  <c r="D25" i="6"/>
  <c r="F25" i="6"/>
  <c r="H25" i="6"/>
  <c r="J25" i="6"/>
  <c r="D26" i="6"/>
  <c r="F26" i="6"/>
  <c r="H26" i="6"/>
  <c r="J26" i="6"/>
  <c r="D27" i="6"/>
  <c r="F27" i="6"/>
  <c r="H27" i="6"/>
  <c r="J27" i="6"/>
  <c r="D28" i="6"/>
  <c r="F28" i="6"/>
  <c r="H28" i="6"/>
  <c r="J28" i="6"/>
  <c r="D29" i="6"/>
  <c r="F29" i="6"/>
  <c r="H29" i="6"/>
  <c r="J29" i="6"/>
  <c r="D30" i="6"/>
  <c r="F30" i="6"/>
  <c r="H30" i="6"/>
  <c r="J30" i="6"/>
  <c r="C31" i="6"/>
  <c r="G13" i="4"/>
  <c r="I13" i="4" s="1"/>
  <c r="Q13" i="4"/>
  <c r="G14" i="4"/>
  <c r="I14" i="4" s="1"/>
  <c r="Q14" i="4"/>
  <c r="G15" i="4"/>
  <c r="I15" i="4" s="1"/>
  <c r="J15" i="4" s="1"/>
  <c r="Q15" i="4"/>
  <c r="G16" i="4"/>
  <c r="I16" i="4" s="1"/>
  <c r="Q16" i="4"/>
  <c r="G17" i="4"/>
  <c r="Q17" i="4"/>
  <c r="G18" i="4"/>
  <c r="I18" i="4" s="1"/>
  <c r="J18" i="4" s="1"/>
  <c r="Q18" i="4"/>
  <c r="G19" i="4"/>
  <c r="I19" i="4" s="1"/>
  <c r="Q19" i="4"/>
  <c r="G20" i="4"/>
  <c r="I20" i="4" s="1"/>
  <c r="J20" i="4" s="1"/>
  <c r="M20" i="4" s="1"/>
  <c r="Q20" i="4"/>
  <c r="G21" i="4"/>
  <c r="I21" i="4" s="1"/>
  <c r="J21" i="4" s="1"/>
  <c r="Q21" i="4"/>
  <c r="G22" i="4"/>
  <c r="I22" i="4" s="1"/>
  <c r="J22" i="4" s="1"/>
  <c r="Q22" i="4"/>
  <c r="G23" i="4"/>
  <c r="I23" i="4" s="1"/>
  <c r="J23" i="4" s="1"/>
  <c r="O23" i="4" s="1"/>
  <c r="Q23" i="4"/>
  <c r="G24" i="4"/>
  <c r="I24" i="4" s="1"/>
  <c r="J24" i="4" s="1"/>
  <c r="M24" i="4" s="1"/>
  <c r="Q24" i="4"/>
  <c r="G25" i="4"/>
  <c r="I25" i="4" s="1"/>
  <c r="J25" i="4" s="1"/>
  <c r="Q25" i="4"/>
  <c r="G26" i="4"/>
  <c r="I26" i="4" s="1"/>
  <c r="Q26" i="4"/>
  <c r="G27" i="4"/>
  <c r="I27" i="4" s="1"/>
  <c r="J27" i="4" s="1"/>
  <c r="Q27" i="4"/>
  <c r="G28" i="4"/>
  <c r="I28" i="4" s="1"/>
  <c r="Q28" i="4"/>
  <c r="G29" i="4"/>
  <c r="I29" i="4" s="1"/>
  <c r="J29" i="4" s="1"/>
  <c r="M29" i="4" s="1"/>
  <c r="Q29" i="4"/>
  <c r="G30" i="4"/>
  <c r="I30" i="4" s="1"/>
  <c r="J30" i="4" s="1"/>
  <c r="Q30" i="4"/>
  <c r="G31" i="4"/>
  <c r="I31" i="4" s="1"/>
  <c r="J31" i="4" s="1"/>
  <c r="Q31" i="4"/>
  <c r="G32" i="4"/>
  <c r="I32" i="4" s="1"/>
  <c r="J32" i="4" s="1"/>
  <c r="Q32" i="4"/>
  <c r="G33" i="4"/>
  <c r="I33" i="4" s="1"/>
  <c r="J33" i="4" s="1"/>
  <c r="Q33" i="4"/>
  <c r="G34" i="4"/>
  <c r="I34" i="4" s="1"/>
  <c r="Q34" i="4"/>
  <c r="G35" i="4"/>
  <c r="I35" i="4" s="1"/>
  <c r="Q35" i="4"/>
  <c r="G36" i="4"/>
  <c r="I36" i="4" s="1"/>
  <c r="J36" i="4" s="1"/>
  <c r="Q36" i="4"/>
  <c r="G37" i="4"/>
  <c r="I37" i="4" s="1"/>
  <c r="J37" i="4" s="1"/>
  <c r="M37" i="4" s="1"/>
  <c r="Q37" i="4"/>
  <c r="G38" i="4"/>
  <c r="I38" i="4" s="1"/>
  <c r="J38" i="4" s="1"/>
  <c r="Q38" i="4"/>
  <c r="G39" i="4"/>
  <c r="I39" i="4" s="1"/>
  <c r="Q39" i="4"/>
  <c r="G40" i="4"/>
  <c r="I40" i="4" s="1"/>
  <c r="J40" i="4" s="1"/>
  <c r="Q40" i="4"/>
  <c r="G41" i="4"/>
  <c r="I41" i="4" s="1"/>
  <c r="Q41" i="4"/>
  <c r="G42" i="4"/>
  <c r="I42" i="4" s="1"/>
  <c r="J42" i="4" s="1"/>
  <c r="Q42" i="4"/>
  <c r="G43" i="4"/>
  <c r="I43" i="4" s="1"/>
  <c r="Q43" i="4"/>
  <c r="G44" i="4"/>
  <c r="I44" i="4" s="1"/>
  <c r="Q44" i="4"/>
  <c r="G45" i="4"/>
  <c r="I45" i="4" s="1"/>
  <c r="J45" i="4" s="1"/>
  <c r="K45" i="4" s="1"/>
  <c r="Q45" i="4"/>
  <c r="G46" i="4"/>
  <c r="I46" i="4" s="1"/>
  <c r="Q46" i="4"/>
  <c r="G47" i="4"/>
  <c r="Q47" i="4"/>
  <c r="H44" i="2"/>
  <c r="J44" i="2"/>
  <c r="H52" i="2"/>
  <c r="J52" i="2"/>
  <c r="K22" i="5" l="1"/>
  <c r="K19" i="5"/>
  <c r="J41" i="4"/>
  <c r="M41" i="4" s="1"/>
  <c r="M24" i="5"/>
  <c r="K24" i="5"/>
  <c r="G20" i="8"/>
  <c r="G29" i="8" s="1"/>
  <c r="M22" i="5"/>
  <c r="O19" i="5"/>
  <c r="M17" i="5"/>
  <c r="F31" i="6"/>
  <c r="J28" i="4"/>
  <c r="O28" i="4" s="1"/>
  <c r="J43" i="4"/>
  <c r="K23" i="5"/>
  <c r="K18" i="5"/>
  <c r="J24" i="8"/>
  <c r="J15" i="8"/>
  <c r="H54" i="2"/>
  <c r="H56" i="2" s="1"/>
  <c r="O42" i="4"/>
  <c r="K42" i="4"/>
  <c r="K15" i="4"/>
  <c r="M15" i="4"/>
  <c r="K16" i="5"/>
  <c r="O16" i="5"/>
  <c r="M16" i="5"/>
  <c r="J25" i="5"/>
  <c r="M15" i="5"/>
  <c r="O15" i="5"/>
  <c r="K15" i="5"/>
  <c r="J26" i="8"/>
  <c r="J12" i="8"/>
  <c r="O45" i="4"/>
  <c r="J35" i="4"/>
  <c r="O35" i="4" s="1"/>
  <c r="J26" i="4"/>
  <c r="K26" i="4" s="1"/>
  <c r="O21" i="5"/>
  <c r="O17" i="5"/>
  <c r="J46" i="4"/>
  <c r="O46" i="4" s="1"/>
  <c r="M21" i="5"/>
  <c r="M14" i="5"/>
  <c r="O14" i="5"/>
  <c r="K14" i="5"/>
  <c r="J54" i="2"/>
  <c r="J56" i="2" s="1"/>
  <c r="J19" i="4"/>
  <c r="O19" i="4" s="1"/>
  <c r="D31" i="6"/>
  <c r="J25" i="8"/>
  <c r="J39" i="4"/>
  <c r="J13" i="4"/>
  <c r="J28" i="8"/>
  <c r="H31" i="6"/>
  <c r="E29" i="8"/>
  <c r="G48" i="4"/>
  <c r="J14" i="4"/>
  <c r="M14" i="4" s="1"/>
  <c r="J21" i="8"/>
  <c r="J44" i="4"/>
  <c r="K44" i="4" s="1"/>
  <c r="O41" i="4"/>
  <c r="O40" i="4"/>
  <c r="M40" i="4"/>
  <c r="K40" i="4"/>
  <c r="O38" i="4"/>
  <c r="K38" i="4"/>
  <c r="M38" i="4"/>
  <c r="O37" i="4"/>
  <c r="M33" i="4"/>
  <c r="K33" i="4"/>
  <c r="O33" i="4"/>
  <c r="O32" i="4"/>
  <c r="K32" i="4"/>
  <c r="M32" i="4"/>
  <c r="O31" i="4"/>
  <c r="K31" i="4"/>
  <c r="M31" i="4"/>
  <c r="M22" i="4"/>
  <c r="K22" i="4"/>
  <c r="O20" i="4"/>
  <c r="J16" i="4"/>
  <c r="O16" i="4" s="1"/>
  <c r="K18" i="4"/>
  <c r="O18" i="4"/>
  <c r="M18" i="4"/>
  <c r="O15" i="7"/>
  <c r="O36" i="4"/>
  <c r="M36" i="4"/>
  <c r="K36" i="4"/>
  <c r="O30" i="4"/>
  <c r="M30" i="4"/>
  <c r="K30" i="4"/>
  <c r="F13" i="7"/>
  <c r="D19" i="7"/>
  <c r="K25" i="4"/>
  <c r="O25" i="4"/>
  <c r="M25" i="4"/>
  <c r="M27" i="4"/>
  <c r="O27" i="4"/>
  <c r="K27" i="4"/>
  <c r="F31" i="12"/>
  <c r="F17" i="7"/>
  <c r="K21" i="4"/>
  <c r="M21" i="4"/>
  <c r="O21" i="4"/>
  <c r="O22" i="4"/>
  <c r="K23" i="4"/>
  <c r="O15" i="4"/>
  <c r="K39" i="4"/>
  <c r="I47" i="4"/>
  <c r="J47" i="4" s="1"/>
  <c r="M46" i="4"/>
  <c r="J14" i="8"/>
  <c r="J34" i="4"/>
  <c r="O23" i="5"/>
  <c r="J27" i="8"/>
  <c r="J23" i="8"/>
  <c r="M20" i="12"/>
  <c r="K24" i="4"/>
  <c r="K37" i="4"/>
  <c r="O29" i="4"/>
  <c r="K46" i="4"/>
  <c r="M45" i="4"/>
  <c r="I17" i="4"/>
  <c r="O24" i="4"/>
  <c r="K29" i="4"/>
  <c r="M42" i="4"/>
  <c r="K20" i="4"/>
  <c r="M35" i="4"/>
  <c r="K41" i="4"/>
  <c r="M20" i="5"/>
  <c r="J17" i="8"/>
  <c r="K35" i="4"/>
  <c r="O20" i="5"/>
  <c r="M23" i="4"/>
  <c r="I48" i="4" l="1"/>
  <c r="K25" i="5"/>
  <c r="J20" i="8"/>
  <c r="M28" i="4"/>
  <c r="M19" i="4"/>
  <c r="K28" i="4"/>
  <c r="K43" i="4"/>
  <c r="O43" i="4"/>
  <c r="M43" i="4"/>
  <c r="K19" i="4"/>
  <c r="M39" i="4"/>
  <c r="O39" i="4"/>
  <c r="K13" i="4"/>
  <c r="O13" i="4"/>
  <c r="M26" i="4"/>
  <c r="O26" i="4"/>
  <c r="M13" i="4"/>
  <c r="E19" i="7" s="1"/>
  <c r="F19" i="7" s="1"/>
  <c r="K14" i="4"/>
  <c r="O14" i="4"/>
  <c r="O44" i="4"/>
  <c r="M44" i="4"/>
  <c r="M16" i="4"/>
  <c r="K16" i="4"/>
  <c r="K47" i="4"/>
  <c r="O47" i="4"/>
  <c r="M47" i="4"/>
  <c r="J17" i="4"/>
  <c r="O25" i="5"/>
  <c r="O17" i="7" s="1"/>
  <c r="M34" i="4"/>
  <c r="O34" i="4"/>
  <c r="K34" i="4"/>
  <c r="J29" i="8"/>
  <c r="O24" i="7" s="1"/>
  <c r="O25" i="7" s="1"/>
  <c r="M25" i="5"/>
  <c r="O17" i="4" l="1"/>
  <c r="O48" i="4" s="1"/>
  <c r="M19" i="7" s="1"/>
  <c r="M17" i="4"/>
  <c r="M48" i="4" s="1"/>
  <c r="K19" i="7" s="1"/>
  <c r="K17" i="4"/>
  <c r="K48" i="4" s="1"/>
  <c r="J48" i="4"/>
  <c r="F25" i="7"/>
  <c r="D27" i="7" l="1"/>
  <c r="E27" i="7"/>
  <c r="E29" i="7" s="1"/>
  <c r="I19" i="7"/>
  <c r="O13" i="7"/>
  <c r="O19" i="7" s="1"/>
  <c r="K27" i="7"/>
  <c r="K29" i="7" s="1"/>
  <c r="M27" i="7"/>
  <c r="M29" i="7" s="1"/>
  <c r="K34" i="7" l="1"/>
  <c r="F27" i="7"/>
  <c r="F29" i="7" s="1"/>
  <c r="D29" i="7"/>
  <c r="M34" i="7"/>
  <c r="I27" i="7"/>
  <c r="O27" i="7" s="1"/>
  <c r="O29" i="7" s="1"/>
  <c r="E34" i="7"/>
  <c r="E15" i="13" s="1"/>
  <c r="K11" i="13" l="1"/>
  <c r="K15" i="13" s="1"/>
  <c r="I11" i="13"/>
  <c r="I15" i="13" s="1"/>
  <c r="I29" i="7"/>
  <c r="I34" i="7" s="1"/>
  <c r="D34" i="7"/>
  <c r="D15" i="13" s="1"/>
  <c r="E23" i="12"/>
  <c r="E25" i="13"/>
  <c r="E17" i="13"/>
  <c r="E20" i="13"/>
  <c r="I18" i="13" l="1"/>
  <c r="K11" i="12"/>
  <c r="K23" i="12" s="1"/>
  <c r="I20" i="13"/>
  <c r="I17" i="13"/>
  <c r="I28" i="13"/>
  <c r="I25" i="13"/>
  <c r="K33" i="12" s="1"/>
  <c r="M11" i="12"/>
  <c r="M23" i="12" s="1"/>
  <c r="K18" i="13"/>
  <c r="K25" i="13"/>
  <c r="K28" i="13"/>
  <c r="K20" i="13"/>
  <c r="G11" i="13"/>
  <c r="G15" i="13" s="1"/>
  <c r="I31" i="13"/>
  <c r="I34" i="13"/>
  <c r="E23" i="13"/>
  <c r="E24" i="12"/>
  <c r="E27" i="12" s="1"/>
  <c r="K34" i="13"/>
  <c r="K31" i="13"/>
  <c r="D17" i="13"/>
  <c r="D23" i="12"/>
  <c r="D20" i="13"/>
  <c r="D25" i="13"/>
  <c r="D34" i="13"/>
  <c r="I11" i="12" l="1"/>
  <c r="I23" i="12" s="1"/>
  <c r="G18" i="13"/>
  <c r="G20" i="13"/>
  <c r="G17" i="13"/>
  <c r="G25" i="13"/>
  <c r="G28" i="13"/>
  <c r="I32" i="13"/>
  <c r="I33" i="13" s="1"/>
  <c r="K13" i="12"/>
  <c r="K25" i="12" s="1"/>
  <c r="K17" i="13"/>
  <c r="M12" i="12"/>
  <c r="M24" i="12" s="1"/>
  <c r="K24" i="13"/>
  <c r="K23" i="13" s="1"/>
  <c r="I24" i="13"/>
  <c r="K12" i="12"/>
  <c r="K24" i="12" s="1"/>
  <c r="M13" i="12"/>
  <c r="M25" i="12" s="1"/>
  <c r="K32" i="13"/>
  <c r="M33" i="12"/>
  <c r="K31" i="12"/>
  <c r="K33" i="13"/>
  <c r="I23" i="13"/>
  <c r="K30" i="12" s="1"/>
  <c r="D31" i="13"/>
  <c r="D33" i="13" s="1"/>
  <c r="F32" i="12" s="1"/>
  <c r="D24" i="12"/>
  <c r="D27" i="12" s="1"/>
  <c r="F27" i="12" s="1"/>
  <c r="D23" i="13"/>
  <c r="G34" i="13"/>
  <c r="G31" i="13"/>
  <c r="E34" i="12"/>
  <c r="F33" i="12"/>
  <c r="M27" i="12" l="1"/>
  <c r="K27" i="12"/>
  <c r="K36" i="12"/>
  <c r="G32" i="13"/>
  <c r="I13" i="12"/>
  <c r="I25" i="12" s="1"/>
  <c r="I33" i="12"/>
  <c r="O33" i="12" s="1"/>
  <c r="M30" i="12"/>
  <c r="G24" i="13"/>
  <c r="G23" i="13" s="1"/>
  <c r="I30" i="12" s="1"/>
  <c r="I12" i="12"/>
  <c r="I24" i="12" s="1"/>
  <c r="I27" i="12" s="1"/>
  <c r="M31" i="12"/>
  <c r="G33" i="13"/>
  <c r="O32" i="12" s="1"/>
  <c r="F30" i="12"/>
  <c r="D34" i="12"/>
  <c r="F34" i="12" s="1"/>
  <c r="F36" i="12"/>
  <c r="K34" i="12"/>
  <c r="M36" i="12" l="1"/>
  <c r="O27" i="12"/>
  <c r="O30" i="12"/>
  <c r="M34" i="12"/>
  <c r="I31" i="12"/>
  <c r="O31" i="12" s="1"/>
  <c r="I34" i="12" l="1"/>
  <c r="O34" i="12" s="1"/>
  <c r="I36" i="12"/>
  <c r="O36" i="12" s="1"/>
</calcChain>
</file>

<file path=xl/sharedStrings.xml><?xml version="1.0" encoding="utf-8"?>
<sst xmlns="http://schemas.openxmlformats.org/spreadsheetml/2006/main" count="337" uniqueCount="199">
  <si>
    <t>Total</t>
  </si>
  <si>
    <t>Jane Doe</t>
  </si>
  <si>
    <t>Service Center:</t>
  </si>
  <si>
    <t xml:space="preserve">Dept/Cost Center:  </t>
  </si>
  <si>
    <t xml:space="preserve">Primary Contact:  </t>
  </si>
  <si>
    <t>Name/Title</t>
  </si>
  <si>
    <t>Direct Phone #</t>
  </si>
  <si>
    <t>E-mail Address</t>
  </si>
  <si>
    <t>FY200Y</t>
  </si>
  <si>
    <t>FY200X</t>
  </si>
  <si>
    <t>Revenues:</t>
  </si>
  <si>
    <t>KU Departments</t>
  </si>
  <si>
    <t>Sponsored Projects</t>
  </si>
  <si>
    <t>External Users</t>
  </si>
  <si>
    <t>Total Revenues</t>
  </si>
  <si>
    <t>Expenses:</t>
  </si>
  <si>
    <t>Salaries</t>
  </si>
  <si>
    <t>Fringe Benefits</t>
  </si>
  <si>
    <t>Inventory</t>
  </si>
  <si>
    <t>Other Expenses</t>
  </si>
  <si>
    <t>Total Recoverable Expenses</t>
  </si>
  <si>
    <t>Operating Gain/Loss</t>
  </si>
  <si>
    <t>Percentage of Expenses</t>
  </si>
  <si>
    <t>Title</t>
  </si>
  <si>
    <t>Stockroom Supplies</t>
  </si>
  <si>
    <t>The University of Kansas</t>
  </si>
  <si>
    <t>Students</t>
  </si>
  <si>
    <t>Faculty/Staff</t>
  </si>
  <si>
    <t>Off Campus Entities:</t>
  </si>
  <si>
    <t>Other Universities</t>
  </si>
  <si>
    <t>Kansas State Agencies</t>
  </si>
  <si>
    <t>Other State Agencies</t>
  </si>
  <si>
    <t>Other Kansas Universities</t>
  </si>
  <si>
    <t>Other (Foundations, Corporations, etc.)</t>
  </si>
  <si>
    <t>DEPT. CHAIR/DIRECTOR APPROVAL:</t>
  </si>
  <si>
    <t>(If Academic Department or Organized Research Unit)</t>
  </si>
  <si>
    <t>COMMITTEE ACTION:</t>
  </si>
  <si>
    <t>COMMITTEE SIGNATURE:</t>
  </si>
  <si>
    <t>DATE:</t>
  </si>
  <si>
    <t>VP, ADMIN &amp; FINANCE APPROVAL:</t>
  </si>
  <si>
    <t>YES</t>
  </si>
  <si>
    <t>NO</t>
  </si>
  <si>
    <t>APPROVALS:</t>
  </si>
  <si>
    <t>DEAN APPROVAL :</t>
  </si>
  <si>
    <t>Year-end Rate Performance Review</t>
  </si>
  <si>
    <t>DESCRIPTION OF GOOD/SERVICE PROVIDED BY SERVICE CENTER:</t>
  </si>
  <si>
    <t>DATE OF APPROVED RATE STRUCTURE:</t>
  </si>
  <si>
    <t>Excluded Expenses</t>
  </si>
  <si>
    <t>IS A RATE CHANGE REQUESTED FOR THE UPCOMING FISCAL YEAR:</t>
  </si>
  <si>
    <t>If YES, attach completed "Service Center Request Form"</t>
  </si>
  <si>
    <t>Internal Users</t>
  </si>
  <si>
    <t>Capitalized Equipment</t>
  </si>
  <si>
    <r>
      <t>CASH FLOW SUMMARY:</t>
    </r>
    <r>
      <rPr>
        <sz val="11"/>
        <rFont val="Tahoma"/>
        <family val="2"/>
      </rPr>
      <t xml:space="preserve"> </t>
    </r>
    <r>
      <rPr>
        <sz val="10"/>
        <rFont val="Tahoma"/>
        <family val="2"/>
      </rPr>
      <t>(Provide both Current Year and Prior Year)</t>
    </r>
  </si>
  <si>
    <t>Salary and Wage Included in Rate Calculation</t>
  </si>
  <si>
    <t>Employee Name</t>
  </si>
  <si>
    <t>Service #1</t>
  </si>
  <si>
    <t>Cost Allocation</t>
  </si>
  <si>
    <t>% of Time</t>
  </si>
  <si>
    <t>Service #2</t>
  </si>
  <si>
    <t>Comments</t>
  </si>
  <si>
    <t>Technician</t>
  </si>
  <si>
    <t>(carry these amounts to the summary)</t>
  </si>
  <si>
    <t>Totals</t>
  </si>
  <si>
    <t>Equipment Depreciation Included in Rate Calculation</t>
  </si>
  <si>
    <t>Equipment Description</t>
  </si>
  <si>
    <t>Acquisition Date</t>
  </si>
  <si>
    <t>Purchase Price</t>
  </si>
  <si>
    <t>Useful Life</t>
  </si>
  <si>
    <t>Serial #</t>
  </si>
  <si>
    <t>Ultraviolet/Visible spectrophotometer</t>
  </si>
  <si>
    <t>ABC12345</t>
  </si>
  <si>
    <t>00499999</t>
  </si>
  <si>
    <t xml:space="preserve">** </t>
  </si>
  <si>
    <r>
      <t>Accum. Depr.</t>
    </r>
    <r>
      <rPr>
        <b/>
        <sz val="10"/>
        <rFont val="Tahoma"/>
        <family val="2"/>
      </rPr>
      <t>**</t>
    </r>
  </si>
  <si>
    <r>
      <t>Annual Depr.</t>
    </r>
    <r>
      <rPr>
        <b/>
        <sz val="10"/>
        <rFont val="Tahoma"/>
        <family val="2"/>
      </rPr>
      <t>**</t>
    </r>
  </si>
  <si>
    <t>% of Usage</t>
  </si>
  <si>
    <t>Description of Service of Supply</t>
  </si>
  <si>
    <t>Equipment Maintenance Agreement</t>
  </si>
  <si>
    <t>Check Total</t>
  </si>
  <si>
    <t>Summary of Expenses and Calculation of Rate</t>
  </si>
  <si>
    <t>Allowable Costs:</t>
  </si>
  <si>
    <t>EXAMPLE</t>
  </si>
  <si>
    <t>Other Expenses (From Other Expenses Worksheet)</t>
  </si>
  <si>
    <t>Prior Year Deficit (Surplus) Adjustment</t>
  </si>
  <si>
    <t>Forecasted Units of Good or Service:</t>
  </si>
  <si>
    <t>Total Allowable Costs</t>
  </si>
  <si>
    <t>Cost Per Unit:</t>
  </si>
  <si>
    <t>a</t>
  </si>
  <si>
    <t>b</t>
  </si>
  <si>
    <t>c</t>
  </si>
  <si>
    <t>d = a + b + c</t>
  </si>
  <si>
    <t>e</t>
  </si>
  <si>
    <t>Example:</t>
  </si>
  <si>
    <t>Salary and Wage Expenses (From Salary and Wage Worksheet)</t>
  </si>
  <si>
    <t>SERVICE CENTER PRIMARY CONTACT:</t>
  </si>
  <si>
    <t>Accepted</t>
  </si>
  <si>
    <t>Not Accepted</t>
  </si>
  <si>
    <r>
      <t>Form Requirements:</t>
    </r>
    <r>
      <rPr>
        <sz val="10"/>
        <rFont val="Tahoma"/>
        <family val="2"/>
      </rPr>
      <t xml:space="preserve">  Any department that is charging a fee for a good or service is required to complete the following form on annual basis and submit it to the Service Center Fee Evaluation Committee by December 31st.  Departments that do not complete this form by the required due date face the risk of having their fee approval revoked and will not be allowed to collect any future collections.</t>
    </r>
  </si>
  <si>
    <t>Less:  University Subsidy</t>
  </si>
  <si>
    <t>Other Direct Expenses Included in Rate Calculation</t>
  </si>
  <si>
    <t>Description of Service or Supply</t>
  </si>
  <si>
    <t>Direct Supplies (e.g. equipment supplies)</t>
  </si>
  <si>
    <t>Administrative Staff</t>
  </si>
  <si>
    <t>General Office Supplies</t>
  </si>
  <si>
    <t>Total Direct Operating Costs</t>
  </si>
  <si>
    <t>Total Allowable Overhead</t>
  </si>
  <si>
    <t>f</t>
  </si>
  <si>
    <t>g = e + f</t>
  </si>
  <si>
    <t>Metric</t>
  </si>
  <si>
    <t>Forecasted Usage Included in Rate Calculation</t>
  </si>
  <si>
    <t>Completed Test</t>
  </si>
  <si>
    <t>Machine Hours</t>
  </si>
  <si>
    <t>Service Description</t>
  </si>
  <si>
    <t>Total Number of Units Per Year (From Forecasted Usage Worksheet)</t>
  </si>
  <si>
    <t>h = g / d</t>
  </si>
  <si>
    <t>i = d x h</t>
  </si>
  <si>
    <t xml:space="preserve">j = d + i </t>
  </si>
  <si>
    <t>k</t>
  </si>
  <si>
    <t>l = j / k</t>
  </si>
  <si>
    <t>% of Allowable Overhead to Total Direct Operating Costs</t>
  </si>
  <si>
    <t>Total Estimated Annual Usage</t>
  </si>
  <si>
    <t>Sponsored Projects (Federal)</t>
  </si>
  <si>
    <t>Internal</t>
  </si>
  <si>
    <t>External - Academic</t>
  </si>
  <si>
    <t>Proposed Rate(s):</t>
  </si>
  <si>
    <t>Summary of Projected Revenues</t>
  </si>
  <si>
    <t>Requested Rate(s)</t>
  </si>
  <si>
    <t>Forecasted Revenue:</t>
  </si>
  <si>
    <t>Total Forecasted Revenue</t>
  </si>
  <si>
    <t>Total Forecasted Units of Good or Service</t>
  </si>
  <si>
    <r>
      <t xml:space="preserve">External - Academic </t>
    </r>
    <r>
      <rPr>
        <sz val="8"/>
        <rFont val="Tahoma"/>
        <family val="2"/>
      </rPr>
      <t>(From Forecasted Usage Worksheet)</t>
    </r>
  </si>
  <si>
    <r>
      <t xml:space="preserve">Internal </t>
    </r>
    <r>
      <rPr>
        <sz val="8"/>
        <rFont val="Tahoma"/>
        <family val="2"/>
      </rPr>
      <t>(From Forecasted Usage Worksheet)</t>
    </r>
  </si>
  <si>
    <t>Forecasted Revenue Distribution:</t>
  </si>
  <si>
    <t>Service Center Operating Cost Center</t>
  </si>
  <si>
    <r>
      <t xml:space="preserve">Service Center Equipment Reserve Cost Center </t>
    </r>
    <r>
      <rPr>
        <sz val="8"/>
        <rFont val="Tahoma"/>
        <family val="2"/>
      </rPr>
      <t>(recovered depreciation)</t>
    </r>
  </si>
  <si>
    <t>Service Center Excess Revenue Reserve Cost Center</t>
  </si>
  <si>
    <t xml:space="preserve">  Operations</t>
  </si>
  <si>
    <t xml:space="preserve">  Equipment Reserve</t>
  </si>
  <si>
    <t xml:space="preserve">  Rate Distribution:</t>
  </si>
  <si>
    <t xml:space="preserve">  Excess Revenue</t>
  </si>
  <si>
    <t>check total (service center operating &amp; equipment revenue less operating expenses)</t>
  </si>
  <si>
    <t>* goal is to be balanced to $0, however minimal differences allowed for rounding of fees</t>
  </si>
  <si>
    <t>Date:</t>
  </si>
  <si>
    <t xml:space="preserve">Service Center: </t>
  </si>
  <si>
    <r>
      <t xml:space="preserve">Cost Per Unit: </t>
    </r>
    <r>
      <rPr>
        <sz val="8"/>
        <rFont val="Tahoma"/>
        <family val="2"/>
      </rPr>
      <t>(From Expense Summary)</t>
    </r>
  </si>
  <si>
    <t>Summary of Proposed Rate(s)</t>
  </si>
  <si>
    <t>Boston University</t>
  </si>
  <si>
    <t>BMC</t>
  </si>
  <si>
    <t>Other (Foundations,  etc.)</t>
  </si>
  <si>
    <t>BU F&amp;A OH</t>
  </si>
  <si>
    <r>
      <t xml:space="preserve">BU F&amp;A Overhead </t>
    </r>
    <r>
      <rPr>
        <sz val="8"/>
        <rFont val="Tahoma"/>
        <family val="2"/>
      </rPr>
      <t>(Y% of External Sales -- transfer to Fund)</t>
    </r>
  </si>
  <si>
    <t>Notes:</t>
  </si>
  <si>
    <t>Fringe Benefits are calculated based on the approved federal rate.</t>
  </si>
  <si>
    <t xml:space="preserve"> (Non-Federal)</t>
  </si>
  <si>
    <t>BU</t>
  </si>
  <si>
    <t>Service #3</t>
  </si>
  <si>
    <t>Internal:</t>
  </si>
  <si>
    <t>External - Academic:</t>
  </si>
  <si>
    <t>External - Market:</t>
  </si>
  <si>
    <t>Effort %</t>
  </si>
  <si>
    <t>Effort Amount</t>
  </si>
  <si>
    <t>Annual Salary</t>
  </si>
  <si>
    <t xml:space="preserve">Service #1 </t>
  </si>
  <si>
    <t xml:space="preserve">Service #2 </t>
  </si>
  <si>
    <t xml:space="preserve">Service #3 </t>
  </si>
  <si>
    <t xml:space="preserve"> Effort Amount   </t>
  </si>
  <si>
    <t>Administrative Overhead Expenses Included in Rate Calculation</t>
  </si>
  <si>
    <t>Other</t>
  </si>
  <si>
    <r>
      <t xml:space="preserve">Internal </t>
    </r>
    <r>
      <rPr>
        <sz val="8"/>
        <rFont val="Tahoma"/>
        <family val="2"/>
      </rPr>
      <t>(From Proposed Rate(s) Worksheet)</t>
    </r>
  </si>
  <si>
    <r>
      <t xml:space="preserve">External - Academic </t>
    </r>
    <r>
      <rPr>
        <sz val="8"/>
        <rFont val="Tahoma"/>
        <family val="2"/>
      </rPr>
      <t>(From Proposed Rate(s) Worksheet)</t>
    </r>
  </si>
  <si>
    <t>Service Number</t>
  </si>
  <si>
    <t>Fringe Benefit Rate %</t>
  </si>
  <si>
    <t>Federal</t>
  </si>
  <si>
    <t>The approved Federal Fringe Benefit Rates are as follows:</t>
  </si>
  <si>
    <t>BU Professional</t>
  </si>
  <si>
    <t>BU Support Staff</t>
  </si>
  <si>
    <t>Input the rate % from the below listed federal rates if the rate is other than the one listed.</t>
  </si>
  <si>
    <t>Total    Salary &amp; FB</t>
  </si>
  <si>
    <t>Fringe Benefits Amount</t>
  </si>
  <si>
    <t>Items To Be Filled In By Service Center</t>
  </si>
  <si>
    <t xml:space="preserve">The federal fringe benefit rate % has been populated with the BU Professional Rate. </t>
  </si>
  <si>
    <t>Other (Corporations, etc.)</t>
  </si>
  <si>
    <t>External - Market</t>
  </si>
  <si>
    <t>Depreciation (From Equipment Depreciation Worksheet)</t>
  </si>
  <si>
    <t>Admin. Overhead Expenses (From Admin.Overhead Exps Worksheet)</t>
  </si>
  <si>
    <t>Administrative Overhead Allocation</t>
  </si>
  <si>
    <r>
      <t xml:space="preserve">External - Market </t>
    </r>
    <r>
      <rPr>
        <sz val="8"/>
        <rFont val="Tahoma"/>
        <family val="2"/>
      </rPr>
      <t>(From Proposed Rate(s) Worksheet)</t>
    </r>
  </si>
  <si>
    <r>
      <t xml:space="preserve">External - Market </t>
    </r>
    <r>
      <rPr>
        <sz val="8"/>
        <rFont val="Tahoma"/>
        <family val="2"/>
      </rPr>
      <t>(From Forecasted Usage Worksheet)</t>
    </r>
  </si>
  <si>
    <t>* typically internal rate plus + uncapped F&amp;A overhead rate (Y%)</t>
  </si>
  <si>
    <t>Model #</t>
  </si>
  <si>
    <t>BU Asset ID (Tag) #</t>
  </si>
  <si>
    <t>BU Graduate Students (CRC and MED)</t>
  </si>
  <si>
    <t>Check Total Must Equal 100%</t>
  </si>
  <si>
    <t>BU Personnel #</t>
  </si>
  <si>
    <t>SAP Cost Center</t>
  </si>
  <si>
    <t>1234567890</t>
  </si>
  <si>
    <t>Fiscal Year 2025</t>
  </si>
  <si>
    <t xml:space="preserve"> </t>
  </si>
  <si>
    <t>FY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</si>
</sst>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_);_(* \(#,##0\);_(* &quot;-&quot;??_);_(@_)"/>
    <numFmt numFmtId="165" formatCode="0.0%"/>
    <numFmt numFmtId="166" formatCode="m/d/yy"/>
  </numFmts>
  <fonts count="47" x14ac:knownFonts="1">
    <font>
      <sz val="10"/>
      <name val="Arial"/>
    </font>
    <font>
      <sz val="10"/>
      <name val="Arial"/>
      <family val="2"/>
    </font>
    <font>
      <b/>
      <sz val="10"/>
      <name val="Arial"/>
      <family val="2"/>
    </font>
    <font>
      <sz val="10"/>
      <name val="Arial"/>
      <family val="2"/>
    </font>
    <font>
      <sz val="9"/>
      <name val="Arial"/>
      <family val="2"/>
    </font>
    <font>
      <sz val="8"/>
      <name val="Tahoma"/>
      <family val="2"/>
    </font>
    <font>
      <sz val="10"/>
      <name val="Tahoma"/>
      <family val="2"/>
    </font>
    <font>
      <b/>
      <sz val="10"/>
      <name val="Tahoma"/>
      <family val="2"/>
    </font>
    <font>
      <sz val="11"/>
      <name val="Tahoma"/>
      <family val="2"/>
    </font>
    <font>
      <b/>
      <sz val="22"/>
      <name val="Palatino Linotype"/>
      <family val="1"/>
    </font>
    <font>
      <sz val="14"/>
      <name val="Tahoma"/>
      <family val="2"/>
    </font>
    <font>
      <sz val="9"/>
      <name val="Tahoma"/>
      <family val="2"/>
    </font>
    <font>
      <b/>
      <sz val="11"/>
      <name val="Tahoma"/>
      <family val="2"/>
    </font>
    <font>
      <b/>
      <sz val="12"/>
      <name val="Tahoma"/>
      <family val="2"/>
    </font>
    <font>
      <b/>
      <sz val="8"/>
      <name val="Arial"/>
      <family val="2"/>
    </font>
    <font>
      <sz val="8"/>
      <color indexed="55"/>
      <name val="Tahoma"/>
      <family val="2"/>
    </font>
    <font>
      <b/>
      <sz val="10"/>
      <color indexed="23"/>
      <name val="Tahoma"/>
      <family val="2"/>
    </font>
    <font>
      <sz val="10"/>
      <color indexed="23"/>
      <name val="Tahoma"/>
      <family val="2"/>
    </font>
    <font>
      <sz val="8"/>
      <color indexed="23"/>
      <name val="Tahoma"/>
      <family val="2"/>
    </font>
    <font>
      <sz val="12"/>
      <name val="Tahoma"/>
      <family val="2"/>
    </font>
    <font>
      <sz val="10"/>
      <name val="Arial"/>
      <family val="2"/>
    </font>
    <font>
      <b/>
      <u/>
      <sz val="10"/>
      <name val="Arial"/>
      <family val="2"/>
    </font>
    <font>
      <b/>
      <u/>
      <sz val="10"/>
      <name val="Tahoma"/>
      <family val="2"/>
    </font>
    <font>
      <b/>
      <sz val="8"/>
      <name val="Tahoma"/>
      <family val="2"/>
    </font>
    <font>
      <u/>
      <sz val="10"/>
      <name val="Tahoma"/>
      <family val="2"/>
    </font>
    <font>
      <u/>
      <sz val="9"/>
      <name val="Tahoma"/>
      <family val="2"/>
    </font>
    <font>
      <b/>
      <sz val="11"/>
      <name val="Arial"/>
      <family val="2"/>
    </font>
    <font>
      <u/>
      <sz val="10"/>
      <name val="Arial"/>
      <family val="2"/>
    </font>
    <font>
      <sz val="10"/>
      <name val="Arial"/>
      <family val="2"/>
    </font>
    <font>
      <b/>
      <u/>
      <sz val="12"/>
      <name val="Arial"/>
      <family val="2"/>
    </font>
    <font>
      <sz val="10"/>
      <color indexed="8"/>
      <name val="Arial"/>
      <family val="2"/>
    </font>
    <font>
      <sz val="8"/>
      <name val="Arial"/>
      <family val="2"/>
    </font>
    <font>
      <sz val="12"/>
      <name val="Arial"/>
      <family val="2"/>
    </font>
    <font>
      <sz val="11"/>
      <name val="Arial"/>
      <family val="2"/>
    </font>
    <font>
      <u/>
      <sz val="12"/>
      <name val="Arial"/>
      <family val="2"/>
    </font>
    <font>
      <b/>
      <u/>
      <sz val="11"/>
      <name val="Arial"/>
      <family val="2"/>
    </font>
    <font>
      <sz val="10"/>
      <name val="Arial"/>
      <family val="2"/>
    </font>
    <font>
      <sz val="10"/>
      <name val="Arial"/>
      <family val="2"/>
    </font>
    <font>
      <sz val="10"/>
      <name val="Arial"/>
      <family val="2"/>
    </font>
    <font>
      <b/>
      <sz val="9"/>
      <name val="Tahoma"/>
      <family val="2"/>
    </font>
    <font>
      <sz val="10"/>
      <name val="Arial"/>
      <family val="2"/>
    </font>
    <font>
      <sz val="8"/>
      <color theme="1"/>
      <name val="Tahoma"/>
      <family val="2"/>
    </font>
    <font>
      <sz val="8"/>
      <color theme="1"/>
      <name val="Arial"/>
      <family val="2"/>
    </font>
    <font>
      <u/>
      <sz val="8"/>
      <color theme="1"/>
      <name val="Tahoma"/>
      <family val="2"/>
    </font>
    <font>
      <sz val="14"/>
      <color rgb="FFFFFF99"/>
      <name val="Tahoma"/>
      <family val="2"/>
    </font>
    <font>
      <b/>
      <sz val="11"/>
      <color rgb="FFFF0000"/>
      <name val="Arial"/>
      <family val="2"/>
    </font>
    <font>
      <b/>
      <sz val="8"/>
      <color theme="1"/>
      <name val="Tahoma"/>
      <family val="2"/>
    </font>
  </fonts>
  <fills count="5">
    <fill>
      <patternFill patternType="none"/>
    </fill>
    <fill>
      <patternFill patternType="gray125"/>
    </fill>
    <fill>
      <patternFill patternType="solid">
        <fgColor indexed="22"/>
        <bgColor indexed="64"/>
      </patternFill>
    </fill>
    <fill>
      <patternFill patternType="solid">
        <fgColor rgb="FFFFFF99"/>
        <bgColor indexed="64"/>
      </patternFill>
    </fill>
    <fill>
      <patternFill patternType="solid">
        <fgColor rgb="FFFFFF00"/>
        <bgColor indexed="64"/>
      </patternFill>
    </fill>
  </fills>
  <borders count="54">
    <border>
      <left/>
      <right/>
      <top/>
      <bottom/>
      <diagonal/>
    </border>
    <border>
      <left/>
      <right style="thin">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s>
  <cellStyleXfs count="6">
    <xf numFmtId="0" fontId="0" fillId="0" borderId="0"/>
    <xf numFmtId="43" fontId="1" fillId="0" borderId="0" applyFont="0" applyFill="0" applyBorder="0" applyAlignment="0" applyProtection="0"/>
    <xf numFmtId="44" fontId="28" fillId="0" borderId="0" applyFont="0" applyFill="0" applyBorder="0" applyAlignment="0" applyProtection="0"/>
    <xf numFmtId="44" fontId="3" fillId="0" borderId="0" applyFont="0" applyFill="0" applyBorder="0" applyAlignment="0" applyProtection="0"/>
    <xf numFmtId="0" fontId="3" fillId="0" borderId="0"/>
    <xf numFmtId="9" fontId="1" fillId="0" borderId="0" applyFont="0" applyFill="0" applyBorder="0" applyAlignment="0" applyProtection="0"/>
  </cellStyleXfs>
  <cellXfs count="412">
    <xf numFmtId="0" fontId="0" fillId="0" borderId="0" xfId="0"/>
    <xf numFmtId="0" fontId="2" fillId="0" borderId="0" xfId="0" applyFont="1"/>
    <xf numFmtId="0" fontId="0" fillId="0" borderId="1" xfId="0" applyBorder="1"/>
    <xf numFmtId="0" fontId="0" fillId="0" borderId="0" xfId="0" applyAlignment="1">
      <alignment horizontal="center" wrapText="1"/>
    </xf>
    <xf numFmtId="0" fontId="0" fillId="0" borderId="0" xfId="0" applyAlignment="1">
      <alignment horizontal="center"/>
    </xf>
    <xf numFmtId="164" fontId="1" fillId="0" borderId="0" xfId="1" applyNumberFormat="1"/>
    <xf numFmtId="0" fontId="6" fillId="0" borderId="0" xfId="0" applyFont="1"/>
    <xf numFmtId="0" fontId="6" fillId="0" borderId="2" xfId="0" applyFont="1" applyBorder="1"/>
    <xf numFmtId="0" fontId="6" fillId="0" borderId="3" xfId="0" applyFont="1" applyBorder="1"/>
    <xf numFmtId="0" fontId="6" fillId="0" borderId="4" xfId="0" applyFont="1" applyBorder="1"/>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0" fontId="6" fillId="0" borderId="0" xfId="0" applyFont="1" applyAlignment="1">
      <alignment horizontal="center"/>
    </xf>
    <xf numFmtId="0" fontId="5" fillId="0" borderId="0" xfId="0" applyFont="1"/>
    <xf numFmtId="0" fontId="8" fillId="0" borderId="0" xfId="0" applyFont="1"/>
    <xf numFmtId="0" fontId="9" fillId="0" borderId="0" xfId="0" applyFont="1" applyAlignment="1">
      <alignment horizontal="center"/>
    </xf>
    <xf numFmtId="0" fontId="10" fillId="0" borderId="0" xfId="0" applyFont="1" applyAlignment="1">
      <alignment horizontal="center"/>
    </xf>
    <xf numFmtId="0" fontId="10" fillId="0" borderId="0" xfId="0" applyFont="1"/>
    <xf numFmtId="0" fontId="11" fillId="0" borderId="0" xfId="0" applyFont="1"/>
    <xf numFmtId="0" fontId="7" fillId="0" borderId="0" xfId="0" applyFont="1"/>
    <xf numFmtId="0" fontId="12" fillId="0" borderId="0" xfId="0" applyFont="1"/>
    <xf numFmtId="0" fontId="6" fillId="0" borderId="4" xfId="0" applyFont="1" applyBorder="1" applyAlignment="1">
      <alignment horizontal="center"/>
    </xf>
    <xf numFmtId="0" fontId="6" fillId="0" borderId="9" xfId="0" applyFont="1" applyBorder="1"/>
    <xf numFmtId="0" fontId="13" fillId="0" borderId="0" xfId="0" applyFont="1"/>
    <xf numFmtId="164" fontId="6" fillId="0" borderId="0" xfId="1" applyNumberFormat="1" applyFont="1"/>
    <xf numFmtId="164" fontId="6" fillId="0" borderId="2" xfId="1" applyNumberFormat="1" applyFont="1" applyBorder="1"/>
    <xf numFmtId="164" fontId="6" fillId="0" borderId="5" xfId="1" applyNumberFormat="1" applyFont="1" applyBorder="1"/>
    <xf numFmtId="164" fontId="8" fillId="0" borderId="10" xfId="1" applyNumberFormat="1" applyFont="1" applyBorder="1" applyAlignment="1">
      <alignment horizontal="center"/>
    </xf>
    <xf numFmtId="0" fontId="8" fillId="0" borderId="11" xfId="0" applyFont="1" applyBorder="1" applyAlignment="1">
      <alignment horizontal="center"/>
    </xf>
    <xf numFmtId="164" fontId="8" fillId="0" borderId="12" xfId="1" applyNumberFormat="1" applyFont="1" applyBorder="1" applyAlignment="1">
      <alignment horizontal="center"/>
    </xf>
    <xf numFmtId="164" fontId="6" fillId="0" borderId="13" xfId="1" applyNumberFormat="1" applyFont="1" applyBorder="1"/>
    <xf numFmtId="164" fontId="6" fillId="0" borderId="14" xfId="1" applyNumberFormat="1" applyFont="1" applyBorder="1"/>
    <xf numFmtId="164" fontId="6" fillId="0" borderId="10" xfId="1" applyNumberFormat="1" applyFont="1" applyBorder="1"/>
    <xf numFmtId="164" fontId="6" fillId="0" borderId="12" xfId="1" applyNumberFormat="1" applyFont="1" applyBorder="1"/>
    <xf numFmtId="164" fontId="6" fillId="0" borderId="15" xfId="1" applyNumberFormat="1" applyFont="1" applyBorder="1"/>
    <xf numFmtId="164" fontId="6" fillId="0" borderId="16" xfId="1" applyNumberFormat="1" applyFont="1" applyBorder="1"/>
    <xf numFmtId="9" fontId="6" fillId="0" borderId="13" xfId="5" applyFont="1" applyBorder="1"/>
    <xf numFmtId="9" fontId="6" fillId="0" borderId="14" xfId="5" applyFont="1" applyBorder="1"/>
    <xf numFmtId="164" fontId="6" fillId="0" borderId="17" xfId="1" applyNumberFormat="1" applyFont="1" applyBorder="1"/>
    <xf numFmtId="164" fontId="6" fillId="0" borderId="1" xfId="1" applyNumberFormat="1" applyFont="1" applyBorder="1"/>
    <xf numFmtId="43" fontId="1" fillId="0" borderId="0" xfId="1" applyBorder="1"/>
    <xf numFmtId="0" fontId="6" fillId="0" borderId="18" xfId="0" applyFont="1" applyBorder="1"/>
    <xf numFmtId="0" fontId="6" fillId="0" borderId="19" xfId="0" applyFont="1" applyBorder="1"/>
    <xf numFmtId="0" fontId="6" fillId="0" borderId="7" xfId="0" applyFont="1" applyBorder="1" applyAlignment="1">
      <alignment horizontal="center"/>
    </xf>
    <xf numFmtId="0" fontId="6" fillId="0" borderId="7" xfId="0" applyFont="1" applyBorder="1" applyAlignment="1">
      <alignment horizontal="center" wrapText="1"/>
    </xf>
    <xf numFmtId="0" fontId="6" fillId="0" borderId="20" xfId="0" applyFont="1" applyBorder="1" applyAlignment="1">
      <alignment horizontal="center"/>
    </xf>
    <xf numFmtId="0" fontId="6" fillId="0" borderId="21" xfId="0" applyFont="1" applyBorder="1" applyAlignment="1">
      <alignment horizontal="center"/>
    </xf>
    <xf numFmtId="0" fontId="6" fillId="0" borderId="20" xfId="0" applyFont="1" applyBorder="1" applyAlignment="1">
      <alignment horizontal="center" wrapText="1"/>
    </xf>
    <xf numFmtId="0" fontId="5" fillId="0" borderId="0" xfId="0" applyFont="1" applyAlignment="1">
      <alignment horizontal="center"/>
    </xf>
    <xf numFmtId="43" fontId="5" fillId="0" borderId="0" xfId="1" applyFont="1" applyBorder="1"/>
    <xf numFmtId="9" fontId="5" fillId="0" borderId="0" xfId="5" applyFont="1" applyBorder="1"/>
    <xf numFmtId="43" fontId="5" fillId="0" borderId="2" xfId="1" applyFont="1" applyBorder="1"/>
    <xf numFmtId="43" fontId="1" fillId="0" borderId="11" xfId="1" applyBorder="1"/>
    <xf numFmtId="0" fontId="14" fillId="0" borderId="0" xfId="0" applyFont="1" applyAlignment="1">
      <alignment horizontal="center"/>
    </xf>
    <xf numFmtId="0" fontId="6" fillId="0" borderId="0" xfId="0" applyFont="1" applyAlignment="1">
      <alignment horizontal="center" wrapText="1"/>
    </xf>
    <xf numFmtId="0" fontId="15" fillId="0" borderId="0" xfId="0" applyFont="1" applyAlignment="1">
      <alignment horizontal="center" wrapText="1"/>
    </xf>
    <xf numFmtId="9" fontId="15" fillId="0" borderId="0" xfId="5" applyFont="1" applyBorder="1"/>
    <xf numFmtId="0" fontId="7" fillId="0" borderId="0" xfId="0" applyFont="1" applyAlignment="1">
      <alignment horizontal="center" wrapText="1"/>
    </xf>
    <xf numFmtId="9" fontId="18" fillId="0" borderId="0" xfId="5" applyFont="1" applyBorder="1"/>
    <xf numFmtId="43" fontId="18" fillId="0" borderId="0" xfId="1" applyFont="1" applyBorder="1"/>
    <xf numFmtId="43" fontId="17" fillId="0" borderId="0" xfId="1" applyFont="1" applyBorder="1"/>
    <xf numFmtId="9" fontId="17" fillId="0" borderId="0" xfId="5" applyFont="1" applyBorder="1"/>
    <xf numFmtId="43" fontId="6" fillId="0" borderId="0" xfId="1" applyFont="1" applyBorder="1"/>
    <xf numFmtId="9" fontId="6" fillId="0" borderId="0" xfId="5" applyFont="1" applyBorder="1"/>
    <xf numFmtId="0" fontId="18" fillId="0" borderId="14" xfId="0" applyFont="1" applyBorder="1" applyAlignment="1">
      <alignment horizontal="center"/>
    </xf>
    <xf numFmtId="9" fontId="18" fillId="0" borderId="14" xfId="5" applyFont="1" applyBorder="1"/>
    <xf numFmtId="0" fontId="18" fillId="0" borderId="14" xfId="0" applyFont="1" applyBorder="1"/>
    <xf numFmtId="0" fontId="18" fillId="0" borderId="1" xfId="0" applyFont="1" applyBorder="1"/>
    <xf numFmtId="43" fontId="5" fillId="0" borderId="0" xfId="1" applyFont="1" applyFill="1" applyBorder="1"/>
    <xf numFmtId="0" fontId="10" fillId="0" borderId="12" xfId="0" applyFont="1" applyBorder="1" applyAlignment="1">
      <alignment horizontal="center"/>
    </xf>
    <xf numFmtId="0" fontId="16" fillId="0" borderId="14" xfId="0" applyFont="1" applyBorder="1" applyAlignment="1">
      <alignment horizontal="center" wrapText="1"/>
    </xf>
    <xf numFmtId="0" fontId="17" fillId="0" borderId="14" xfId="0" applyFont="1" applyBorder="1" applyAlignment="1">
      <alignment horizontal="center" wrapText="1"/>
    </xf>
    <xf numFmtId="9" fontId="17" fillId="0" borderId="14" xfId="5" applyFont="1" applyBorder="1"/>
    <xf numFmtId="0" fontId="6" fillId="0" borderId="13" xfId="0" applyFont="1" applyBorder="1"/>
    <xf numFmtId="0" fontId="6" fillId="0" borderId="14" xfId="0" applyFont="1" applyBorder="1"/>
    <xf numFmtId="43" fontId="1" fillId="0" borderId="17" xfId="1" applyBorder="1"/>
    <xf numFmtId="43" fontId="1" fillId="0" borderId="2" xfId="1" applyBorder="1"/>
    <xf numFmtId="43" fontId="1" fillId="0" borderId="1" xfId="1" applyBorder="1"/>
    <xf numFmtId="0" fontId="5" fillId="0" borderId="13" xfId="0" applyFont="1" applyBorder="1"/>
    <xf numFmtId="0" fontId="0" fillId="0" borderId="4" xfId="0" applyBorder="1"/>
    <xf numFmtId="0" fontId="0" fillId="0" borderId="9" xfId="0" applyBorder="1"/>
    <xf numFmtId="0" fontId="0" fillId="0" borderId="6"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5" fillId="0" borderId="19" xfId="0" applyFont="1" applyBorder="1"/>
    <xf numFmtId="43" fontId="18" fillId="0" borderId="0" xfId="0" applyNumberFormat="1" applyFont="1"/>
    <xf numFmtId="9" fontId="5" fillId="0" borderId="0" xfId="5" applyFont="1" applyFill="1" applyBorder="1"/>
    <xf numFmtId="0" fontId="5" fillId="0" borderId="22" xfId="0" applyFont="1" applyBorder="1"/>
    <xf numFmtId="0" fontId="5" fillId="0" borderId="23" xfId="0" applyFont="1" applyBorder="1"/>
    <xf numFmtId="43" fontId="6" fillId="0" borderId="0" xfId="1" applyFont="1" applyFill="1" applyBorder="1"/>
    <xf numFmtId="9" fontId="18" fillId="0" borderId="0" xfId="5" applyFont="1" applyFill="1" applyBorder="1"/>
    <xf numFmtId="0" fontId="19" fillId="0" borderId="0" xfId="0" applyFont="1"/>
    <xf numFmtId="43" fontId="20" fillId="0" borderId="0" xfId="1" applyFont="1" applyBorder="1"/>
    <xf numFmtId="0" fontId="20" fillId="0" borderId="0" xfId="0" applyFont="1"/>
    <xf numFmtId="0" fontId="21" fillId="0" borderId="0" xfId="0" applyFont="1"/>
    <xf numFmtId="41" fontId="0" fillId="0" borderId="14" xfId="1" applyNumberFormat="1" applyFont="1" applyBorder="1"/>
    <xf numFmtId="41" fontId="0" fillId="0" borderId="13" xfId="1" applyNumberFormat="1" applyFont="1" applyBorder="1"/>
    <xf numFmtId="41" fontId="0" fillId="0" borderId="11" xfId="1" applyNumberFormat="1" applyFont="1" applyBorder="1"/>
    <xf numFmtId="41" fontId="0" fillId="0" borderId="0" xfId="1" applyNumberFormat="1" applyFont="1" applyBorder="1"/>
    <xf numFmtId="41" fontId="0" fillId="0" borderId="24" xfId="1" applyNumberFormat="1" applyFont="1" applyBorder="1"/>
    <xf numFmtId="41" fontId="0" fillId="0" borderId="5" xfId="1" applyNumberFormat="1" applyFont="1" applyBorder="1"/>
    <xf numFmtId="41" fontId="0" fillId="0" borderId="25" xfId="1" applyNumberFormat="1" applyFont="1" applyBorder="1"/>
    <xf numFmtId="0" fontId="10" fillId="0" borderId="7" xfId="0" applyFont="1" applyBorder="1" applyAlignment="1">
      <alignment horizontal="center"/>
    </xf>
    <xf numFmtId="0" fontId="6" fillId="0" borderId="26" xfId="0" applyFont="1" applyBorder="1" applyAlignment="1">
      <alignment horizontal="center"/>
    </xf>
    <xf numFmtId="0" fontId="7" fillId="0" borderId="2" xfId="0" applyFont="1" applyBorder="1" applyAlignment="1">
      <alignment horizontal="center"/>
    </xf>
    <xf numFmtId="41" fontId="5" fillId="0" borderId="2" xfId="1" applyNumberFormat="1" applyFont="1" applyFill="1" applyBorder="1"/>
    <xf numFmtId="41" fontId="6" fillId="0" borderId="0" xfId="5" applyNumberFormat="1" applyFont="1" applyBorder="1"/>
    <xf numFmtId="42" fontId="5" fillId="0" borderId="27" xfId="1" applyNumberFormat="1" applyFont="1" applyBorder="1"/>
    <xf numFmtId="42" fontId="6" fillId="0" borderId="0" xfId="5" applyNumberFormat="1" applyFont="1" applyBorder="1"/>
    <xf numFmtId="41" fontId="5" fillId="0" borderId="0" xfId="1" applyNumberFormat="1" applyFont="1" applyBorder="1"/>
    <xf numFmtId="41" fontId="20" fillId="0" borderId="0" xfId="1" applyNumberFormat="1" applyFont="1" applyBorder="1"/>
    <xf numFmtId="41" fontId="1" fillId="0" borderId="0" xfId="1" applyNumberFormat="1" applyBorder="1"/>
    <xf numFmtId="41" fontId="20" fillId="0" borderId="0" xfId="0" applyNumberFormat="1" applyFont="1"/>
    <xf numFmtId="41" fontId="0" fillId="0" borderId="0" xfId="0" applyNumberFormat="1"/>
    <xf numFmtId="41" fontId="6" fillId="0" borderId="0" xfId="1" applyNumberFormat="1" applyFont="1" applyBorder="1"/>
    <xf numFmtId="41" fontId="5" fillId="0" borderId="0" xfId="0" applyNumberFormat="1" applyFont="1"/>
    <xf numFmtId="41" fontId="5" fillId="0" borderId="0" xfId="1" applyNumberFormat="1" applyFont="1"/>
    <xf numFmtId="0" fontId="22" fillId="0" borderId="0" xfId="0" applyFont="1"/>
    <xf numFmtId="41" fontId="5" fillId="0" borderId="5" xfId="1" applyNumberFormat="1" applyFont="1" applyBorder="1"/>
    <xf numFmtId="41" fontId="23" fillId="0" borderId="0" xfId="1" applyNumberFormat="1" applyFont="1"/>
    <xf numFmtId="41" fontId="2" fillId="0" borderId="0" xfId="0" applyNumberFormat="1" applyFont="1"/>
    <xf numFmtId="0" fontId="24" fillId="0" borderId="20" xfId="0" applyFont="1" applyBorder="1" applyAlignment="1">
      <alignment horizontal="center" wrapText="1"/>
    </xf>
    <xf numFmtId="0" fontId="24" fillId="0" borderId="7" xfId="0" applyFont="1" applyBorder="1" applyAlignment="1">
      <alignment horizontal="center" wrapText="1"/>
    </xf>
    <xf numFmtId="41" fontId="5" fillId="0" borderId="0" xfId="5" applyNumberFormat="1" applyFont="1" applyBorder="1"/>
    <xf numFmtId="41" fontId="1" fillId="0" borderId="28" xfId="1" applyNumberFormat="1" applyBorder="1"/>
    <xf numFmtId="41" fontId="1" fillId="0" borderId="5" xfId="1" applyNumberFormat="1" applyBorder="1"/>
    <xf numFmtId="41" fontId="18" fillId="0" borderId="0" xfId="1" applyNumberFormat="1" applyFont="1" applyBorder="1"/>
    <xf numFmtId="41" fontId="1" fillId="0" borderId="13" xfId="1" applyNumberFormat="1" applyBorder="1"/>
    <xf numFmtId="41" fontId="1" fillId="0" borderId="24" xfId="1" applyNumberFormat="1" applyBorder="1"/>
    <xf numFmtId="41" fontId="5" fillId="0" borderId="2" xfId="1" applyNumberFormat="1" applyFont="1" applyBorder="1"/>
    <xf numFmtId="41" fontId="6" fillId="0" borderId="5" xfId="1" applyNumberFormat="1" applyFont="1" applyBorder="1"/>
    <xf numFmtId="41" fontId="3" fillId="0" borderId="14" xfId="1" applyNumberFormat="1" applyFont="1" applyBorder="1"/>
    <xf numFmtId="41" fontId="1" fillId="0" borderId="1" xfId="1" applyNumberFormat="1" applyBorder="1"/>
    <xf numFmtId="0" fontId="6" fillId="0" borderId="29" xfId="0" applyFont="1" applyBorder="1" applyAlignment="1">
      <alignment horizontal="center" wrapText="1"/>
    </xf>
    <xf numFmtId="41" fontId="0" fillId="0" borderId="1" xfId="0" applyNumberFormat="1" applyBorder="1"/>
    <xf numFmtId="41" fontId="3" fillId="0" borderId="0" xfId="1" applyNumberFormat="1" applyFont="1" applyBorder="1"/>
    <xf numFmtId="0" fontId="2" fillId="0" borderId="0" xfId="0" applyFont="1" applyAlignment="1">
      <alignment horizontal="left"/>
    </xf>
    <xf numFmtId="41" fontId="3" fillId="0" borderId="1" xfId="1" applyNumberFormat="1" applyFont="1" applyBorder="1"/>
    <xf numFmtId="0" fontId="27" fillId="0" borderId="0" xfId="0" applyFont="1"/>
    <xf numFmtId="0" fontId="3" fillId="0" borderId="0" xfId="0" applyFont="1"/>
    <xf numFmtId="0" fontId="29" fillId="0" borderId="0" xfId="0" applyFont="1"/>
    <xf numFmtId="0" fontId="26" fillId="0" borderId="0" xfId="0" applyFont="1"/>
    <xf numFmtId="41" fontId="0" fillId="0" borderId="0" xfId="1" applyNumberFormat="1" applyFont="1" applyFill="1" applyBorder="1"/>
    <xf numFmtId="41" fontId="23" fillId="2" borderId="0" xfId="0" applyNumberFormat="1" applyFont="1" applyFill="1"/>
    <xf numFmtId="41" fontId="23" fillId="2" borderId="0" xfId="1" applyNumberFormat="1" applyFont="1" applyFill="1" applyBorder="1"/>
    <xf numFmtId="0" fontId="6" fillId="0" borderId="30" xfId="0" applyFont="1" applyBorder="1"/>
    <xf numFmtId="0" fontId="6" fillId="0" borderId="26" xfId="0" applyFont="1" applyBorder="1"/>
    <xf numFmtId="14" fontId="0" fillId="0" borderId="0" xfId="0" applyNumberFormat="1"/>
    <xf numFmtId="14" fontId="19" fillId="0" borderId="0" xfId="0" applyNumberFormat="1" applyFont="1"/>
    <xf numFmtId="14" fontId="0" fillId="0" borderId="0" xfId="0" applyNumberFormat="1" applyAlignment="1">
      <alignment horizontal="center"/>
    </xf>
    <xf numFmtId="0" fontId="6" fillId="0" borderId="22" xfId="0" applyFont="1" applyBorder="1"/>
    <xf numFmtId="0" fontId="6" fillId="0" borderId="14" xfId="0" applyFont="1" applyBorder="1" applyAlignment="1">
      <alignment horizontal="center"/>
    </xf>
    <xf numFmtId="165" fontId="25" fillId="0" borderId="0" xfId="0" applyNumberFormat="1" applyFont="1" applyAlignment="1">
      <alignment horizontal="center"/>
    </xf>
    <xf numFmtId="0" fontId="6" fillId="0" borderId="23" xfId="0" applyFont="1" applyBorder="1"/>
    <xf numFmtId="0" fontId="6" fillId="0" borderId="21" xfId="0" applyFont="1" applyBorder="1" applyAlignment="1">
      <alignment horizontal="center" wrapText="1"/>
    </xf>
    <xf numFmtId="0" fontId="41" fillId="0" borderId="0" xfId="0" applyFont="1"/>
    <xf numFmtId="0" fontId="41" fillId="0" borderId="0" xfId="0" applyFont="1" applyAlignment="1">
      <alignment horizontal="center"/>
    </xf>
    <xf numFmtId="0" fontId="41" fillId="0" borderId="13" xfId="0" applyFont="1" applyBorder="1" applyAlignment="1">
      <alignment horizontal="center"/>
    </xf>
    <xf numFmtId="43" fontId="41" fillId="0" borderId="13" xfId="1" applyFont="1" applyBorder="1"/>
    <xf numFmtId="43" fontId="41" fillId="0" borderId="0" xfId="1" applyFont="1" applyBorder="1"/>
    <xf numFmtId="43" fontId="41" fillId="0" borderId="14" xfId="1" applyFont="1" applyBorder="1"/>
    <xf numFmtId="9" fontId="41" fillId="0" borderId="14" xfId="5" applyFont="1" applyBorder="1"/>
    <xf numFmtId="9" fontId="41" fillId="0" borderId="0" xfId="5" applyFont="1" applyBorder="1"/>
    <xf numFmtId="0" fontId="41" fillId="0" borderId="17" xfId="0" applyFont="1" applyBorder="1"/>
    <xf numFmtId="0" fontId="41" fillId="0" borderId="2" xfId="0" applyFont="1" applyBorder="1"/>
    <xf numFmtId="0" fontId="41" fillId="0" borderId="2" xfId="0" applyFont="1" applyBorder="1" applyAlignment="1">
      <alignment horizontal="center"/>
    </xf>
    <xf numFmtId="41" fontId="42" fillId="0" borderId="2" xfId="1" applyNumberFormat="1" applyFont="1" applyBorder="1"/>
    <xf numFmtId="9" fontId="41" fillId="0" borderId="1" xfId="5" applyFont="1" applyBorder="1"/>
    <xf numFmtId="0" fontId="7" fillId="0" borderId="31" xfId="0" applyFont="1" applyBorder="1"/>
    <xf numFmtId="0" fontId="43" fillId="0" borderId="13" xfId="0" applyFont="1" applyBorder="1"/>
    <xf numFmtId="0" fontId="6" fillId="0" borderId="6" xfId="0" applyFont="1" applyBorder="1" applyAlignment="1">
      <alignment horizontal="left"/>
    </xf>
    <xf numFmtId="0" fontId="6" fillId="0" borderId="13" xfId="0" applyFont="1" applyBorder="1" applyAlignment="1">
      <alignment horizontal="center"/>
    </xf>
    <xf numFmtId="0" fontId="6" fillId="0" borderId="32" xfId="0" applyFont="1" applyBorder="1"/>
    <xf numFmtId="0" fontId="15" fillId="0" borderId="32" xfId="0" applyFont="1" applyBorder="1" applyAlignment="1">
      <alignment horizontal="center"/>
    </xf>
    <xf numFmtId="41" fontId="6" fillId="0" borderId="13" xfId="1" applyNumberFormat="1" applyFont="1" applyBorder="1"/>
    <xf numFmtId="0" fontId="18" fillId="0" borderId="31" xfId="0" applyFont="1" applyBorder="1" applyAlignment="1">
      <alignment horizontal="center"/>
    </xf>
    <xf numFmtId="49" fontId="0" fillId="0" borderId="0" xfId="0" applyNumberFormat="1"/>
    <xf numFmtId="0" fontId="5" fillId="0" borderId="32" xfId="0" applyFont="1" applyBorder="1"/>
    <xf numFmtId="0" fontId="5" fillId="0" borderId="13" xfId="0" applyFont="1" applyBorder="1" applyAlignment="1">
      <alignment horizontal="center"/>
    </xf>
    <xf numFmtId="43" fontId="5" fillId="0" borderId="32" xfId="1" applyFont="1" applyBorder="1"/>
    <xf numFmtId="43" fontId="5" fillId="0" borderId="13" xfId="1" applyFont="1" applyBorder="1"/>
    <xf numFmtId="9" fontId="5" fillId="0" borderId="14" xfId="5" applyFont="1" applyBorder="1"/>
    <xf numFmtId="0" fontId="5" fillId="0" borderId="33" xfId="0" applyFont="1" applyBorder="1"/>
    <xf numFmtId="9" fontId="5" fillId="0" borderId="1" xfId="5" applyFont="1" applyBorder="1"/>
    <xf numFmtId="49" fontId="5" fillId="0" borderId="0" xfId="0" applyNumberFormat="1" applyFont="1" applyAlignment="1">
      <alignment horizontal="center"/>
    </xf>
    <xf numFmtId="166" fontId="5" fillId="0" borderId="0" xfId="0" applyNumberFormat="1" applyFont="1" applyAlignment="1">
      <alignment horizontal="center"/>
    </xf>
    <xf numFmtId="9" fontId="5" fillId="0" borderId="13" xfId="5" applyFont="1" applyBorder="1"/>
    <xf numFmtId="0" fontId="5" fillId="0" borderId="17" xfId="0" applyFont="1" applyBorder="1"/>
    <xf numFmtId="49" fontId="5" fillId="0" borderId="2" xfId="0" applyNumberFormat="1" applyFont="1" applyBorder="1" applyAlignment="1">
      <alignment horizontal="center"/>
    </xf>
    <xf numFmtId="49" fontId="5" fillId="0" borderId="2" xfId="0" quotePrefix="1" applyNumberFormat="1" applyFont="1" applyBorder="1" applyAlignment="1">
      <alignment horizontal="center"/>
    </xf>
    <xf numFmtId="0" fontId="5" fillId="0" borderId="2" xfId="0" applyFont="1" applyBorder="1" applyAlignment="1">
      <alignment horizontal="center"/>
    </xf>
    <xf numFmtId="166" fontId="5" fillId="0" borderId="2" xfId="0" applyNumberFormat="1" applyFont="1" applyBorder="1" applyAlignment="1">
      <alignment horizontal="center"/>
    </xf>
    <xf numFmtId="43" fontId="5" fillId="0" borderId="14" xfId="1" applyFont="1" applyBorder="1"/>
    <xf numFmtId="43" fontId="3" fillId="0" borderId="17" xfId="1" applyFont="1" applyFill="1" applyBorder="1"/>
    <xf numFmtId="43" fontId="3" fillId="0" borderId="2" xfId="1" applyFont="1" applyFill="1" applyBorder="1"/>
    <xf numFmtId="49" fontId="5" fillId="0" borderId="13" xfId="0" applyNumberFormat="1" applyFont="1" applyBorder="1" applyAlignment="1">
      <alignment horizontal="center"/>
    </xf>
    <xf numFmtId="49" fontId="5" fillId="0" borderId="13" xfId="0" applyNumberFormat="1" applyFont="1" applyBorder="1"/>
    <xf numFmtId="49" fontId="5" fillId="0" borderId="17" xfId="0" applyNumberFormat="1" applyFont="1" applyBorder="1"/>
    <xf numFmtId="0" fontId="6" fillId="0" borderId="20" xfId="0" applyFont="1" applyBorder="1"/>
    <xf numFmtId="0" fontId="24" fillId="0" borderId="34" xfId="0" applyFont="1" applyBorder="1" applyAlignment="1">
      <alignment horizontal="center" wrapText="1"/>
    </xf>
    <xf numFmtId="165" fontId="42" fillId="0" borderId="2" xfId="1" applyNumberFormat="1" applyFont="1" applyBorder="1"/>
    <xf numFmtId="165" fontId="5" fillId="0" borderId="0" xfId="1" applyNumberFormat="1" applyFont="1" applyBorder="1"/>
    <xf numFmtId="0" fontId="2" fillId="0" borderId="0" xfId="0" applyFont="1" applyAlignment="1">
      <alignment horizontal="center"/>
    </xf>
    <xf numFmtId="0" fontId="33" fillId="0" borderId="0" xfId="0" applyFont="1"/>
    <xf numFmtId="0" fontId="34" fillId="0" borderId="0" xfId="0" applyFont="1"/>
    <xf numFmtId="0" fontId="35" fillId="0" borderId="0" xfId="0" applyFont="1"/>
    <xf numFmtId="49" fontId="6" fillId="0" borderId="21" xfId="0" applyNumberFormat="1" applyFont="1" applyBorder="1" applyAlignment="1">
      <alignment horizontal="center" wrapText="1"/>
    </xf>
    <xf numFmtId="0" fontId="7" fillId="0" borderId="13"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41" fontId="0" fillId="0" borderId="32" xfId="0" applyNumberFormat="1" applyBorder="1" applyAlignment="1">
      <alignment horizontal="center"/>
    </xf>
    <xf numFmtId="41" fontId="0" fillId="0" borderId="33" xfId="0" applyNumberFormat="1" applyBorder="1" applyAlignment="1">
      <alignment horizontal="center"/>
    </xf>
    <xf numFmtId="0" fontId="6" fillId="0" borderId="0" xfId="0" applyFont="1" applyProtection="1">
      <protection locked="0"/>
    </xf>
    <xf numFmtId="0" fontId="10" fillId="0" borderId="0" xfId="0" applyFont="1" applyAlignment="1" applyProtection="1">
      <alignment horizontal="center"/>
      <protection locked="0"/>
    </xf>
    <xf numFmtId="0" fontId="26" fillId="0" borderId="0" xfId="0" applyFont="1" applyAlignment="1">
      <alignment horizontal="center"/>
    </xf>
    <xf numFmtId="0" fontId="19" fillId="0" borderId="35" xfId="0" applyFont="1" applyBorder="1"/>
    <xf numFmtId="49" fontId="0" fillId="0" borderId="8" xfId="0" applyNumberFormat="1" applyBorder="1" applyAlignment="1">
      <alignment horizontal="center" wrapText="1"/>
    </xf>
    <xf numFmtId="41" fontId="5" fillId="0" borderId="13" xfId="0" applyNumberFormat="1" applyFont="1" applyBorder="1" applyAlignment="1">
      <alignment horizontal="center"/>
    </xf>
    <xf numFmtId="41" fontId="5" fillId="0" borderId="17" xfId="0" applyNumberFormat="1" applyFont="1" applyBorder="1" applyAlignment="1">
      <alignment horizontal="center"/>
    </xf>
    <xf numFmtId="41" fontId="5" fillId="0" borderId="13" xfId="0" applyNumberFormat="1" applyFont="1" applyBorder="1"/>
    <xf numFmtId="41" fontId="5" fillId="0" borderId="22" xfId="0" applyNumberFormat="1" applyFont="1" applyBorder="1"/>
    <xf numFmtId="41" fontId="5" fillId="0" borderId="23" xfId="0" applyNumberFormat="1" applyFont="1" applyBorder="1"/>
    <xf numFmtId="41" fontId="5" fillId="0" borderId="14" xfId="0" applyNumberFormat="1" applyFont="1" applyBorder="1"/>
    <xf numFmtId="41" fontId="5" fillId="0" borderId="1" xfId="0" applyNumberFormat="1" applyFont="1" applyBorder="1"/>
    <xf numFmtId="41" fontId="41" fillId="0" borderId="2" xfId="1" applyNumberFormat="1" applyFont="1" applyBorder="1"/>
    <xf numFmtId="41" fontId="41" fillId="0" borderId="1" xfId="1" applyNumberFormat="1" applyFont="1" applyBorder="1"/>
    <xf numFmtId="41" fontId="41" fillId="0" borderId="17" xfId="1" applyNumberFormat="1" applyFont="1" applyBorder="1"/>
    <xf numFmtId="41" fontId="5" fillId="0" borderId="32" xfId="1" applyNumberFormat="1" applyFont="1" applyBorder="1"/>
    <xf numFmtId="41" fontId="5" fillId="0" borderId="33" xfId="1" applyNumberFormat="1" applyFont="1" applyBorder="1"/>
    <xf numFmtId="41" fontId="5" fillId="0" borderId="13" xfId="1" applyNumberFormat="1" applyFont="1" applyBorder="1"/>
    <xf numFmtId="41" fontId="5" fillId="0" borderId="17" xfId="1" applyNumberFormat="1" applyFont="1" applyBorder="1"/>
    <xf numFmtId="41" fontId="5" fillId="0" borderId="14" xfId="1" applyNumberFormat="1" applyFont="1" applyBorder="1"/>
    <xf numFmtId="41" fontId="3" fillId="0" borderId="2" xfId="1" applyNumberFormat="1" applyFont="1" applyFill="1" applyBorder="1"/>
    <xf numFmtId="41" fontId="31" fillId="0" borderId="2" xfId="1" applyNumberFormat="1" applyFont="1" applyFill="1" applyBorder="1"/>
    <xf numFmtId="41" fontId="5" fillId="0" borderId="1" xfId="1" applyNumberFormat="1" applyFont="1" applyBorder="1"/>
    <xf numFmtId="41" fontId="5" fillId="0" borderId="24" xfId="1" applyNumberFormat="1" applyFont="1" applyBorder="1"/>
    <xf numFmtId="41" fontId="6" fillId="0" borderId="13" xfId="0" applyNumberFormat="1" applyFont="1" applyBorder="1"/>
    <xf numFmtId="41" fontId="3" fillId="0" borderId="13" xfId="0" applyNumberFormat="1" applyFont="1" applyBorder="1"/>
    <xf numFmtId="41" fontId="3" fillId="0" borderId="0" xfId="0" applyNumberFormat="1" applyFont="1"/>
    <xf numFmtId="41" fontId="5" fillId="0" borderId="15" xfId="1" applyNumberFormat="1" applyFont="1" applyBorder="1"/>
    <xf numFmtId="41" fontId="5" fillId="0" borderId="27" xfId="1" applyNumberFormat="1" applyFont="1" applyBorder="1"/>
    <xf numFmtId="41" fontId="3" fillId="0" borderId="13" xfId="1" applyNumberFormat="1" applyFont="1" applyBorder="1"/>
    <xf numFmtId="41" fontId="3" fillId="0" borderId="14" xfId="0" applyNumberFormat="1" applyFont="1" applyBorder="1"/>
    <xf numFmtId="41" fontId="6" fillId="0" borderId="14" xfId="1" applyNumberFormat="1" applyFont="1" applyBorder="1"/>
    <xf numFmtId="41" fontId="3" fillId="0" borderId="17" xfId="0" applyNumberFormat="1" applyFont="1" applyBorder="1"/>
    <xf numFmtId="41" fontId="3" fillId="0" borderId="1" xfId="0" applyNumberFormat="1" applyFont="1" applyBorder="1"/>
    <xf numFmtId="41" fontId="1" fillId="0" borderId="17" xfId="1" applyNumberFormat="1" applyBorder="1"/>
    <xf numFmtId="41" fontId="1" fillId="0" borderId="2" xfId="1" applyNumberFormat="1" applyBorder="1"/>
    <xf numFmtId="0" fontId="3" fillId="0" borderId="10" xfId="0" applyFont="1" applyBorder="1" applyAlignment="1">
      <alignment horizontal="left"/>
    </xf>
    <xf numFmtId="0" fontId="3" fillId="0" borderId="13" xfId="0" applyFont="1" applyBorder="1" applyAlignment="1">
      <alignment horizontal="left"/>
    </xf>
    <xf numFmtId="0" fontId="3" fillId="0" borderId="13" xfId="0" applyFont="1" applyBorder="1"/>
    <xf numFmtId="0" fontId="0" fillId="0" borderId="17" xfId="0" applyBorder="1"/>
    <xf numFmtId="0" fontId="0" fillId="0" borderId="2" xfId="0" applyBorder="1"/>
    <xf numFmtId="14" fontId="0" fillId="0" borderId="2" xfId="0" applyNumberFormat="1" applyBorder="1"/>
    <xf numFmtId="41" fontId="6" fillId="0" borderId="2" xfId="1" applyNumberFormat="1" applyFont="1" applyBorder="1"/>
    <xf numFmtId="41" fontId="5" fillId="0" borderId="5" xfId="1" applyNumberFormat="1" applyFont="1" applyFill="1" applyBorder="1"/>
    <xf numFmtId="0" fontId="10" fillId="0" borderId="0" xfId="0" applyFont="1" applyAlignment="1">
      <alignment horizontal="left"/>
    </xf>
    <xf numFmtId="49" fontId="5" fillId="0" borderId="17" xfId="0" applyNumberFormat="1" applyFont="1" applyBorder="1" applyAlignment="1">
      <alignment horizontal="center"/>
    </xf>
    <xf numFmtId="49" fontId="41" fillId="0" borderId="17" xfId="0" applyNumberFormat="1" applyFont="1" applyBorder="1" applyAlignment="1">
      <alignment horizontal="center"/>
    </xf>
    <xf numFmtId="0" fontId="19" fillId="0" borderId="2" xfId="0" applyFont="1" applyBorder="1" applyAlignment="1">
      <alignment horizontal="center"/>
    </xf>
    <xf numFmtId="0" fontId="3" fillId="0" borderId="2" xfId="0" applyFont="1" applyBorder="1" applyAlignment="1">
      <alignment horizontal="left"/>
    </xf>
    <xf numFmtId="0" fontId="19" fillId="0" borderId="0" xfId="0" applyFont="1" applyAlignment="1">
      <alignment horizontal="right"/>
    </xf>
    <xf numFmtId="14" fontId="19" fillId="0" borderId="0" xfId="0" applyNumberFormat="1" applyFont="1" applyAlignment="1">
      <alignment horizontal="right"/>
    </xf>
    <xf numFmtId="0" fontId="3" fillId="3" borderId="2" xfId="0" applyFont="1" applyFill="1" applyBorder="1" applyProtection="1">
      <protection locked="0"/>
    </xf>
    <xf numFmtId="14" fontId="3" fillId="3" borderId="2" xfId="0" applyNumberFormat="1" applyFont="1" applyFill="1" applyBorder="1" applyProtection="1">
      <protection locked="0"/>
    </xf>
    <xf numFmtId="0" fontId="10" fillId="3" borderId="0" xfId="0" applyFont="1" applyFill="1" applyAlignment="1">
      <alignment horizontal="center"/>
    </xf>
    <xf numFmtId="0" fontId="3" fillId="3" borderId="13" xfId="0" applyFont="1" applyFill="1" applyBorder="1" applyProtection="1">
      <protection locked="0"/>
    </xf>
    <xf numFmtId="0" fontId="3" fillId="3" borderId="0" xfId="0" applyFont="1" applyFill="1" applyProtection="1">
      <protection locked="0"/>
    </xf>
    <xf numFmtId="0" fontId="0" fillId="3" borderId="0" xfId="0" applyFill="1" applyAlignment="1" applyProtection="1">
      <alignment horizontal="center"/>
      <protection locked="0"/>
    </xf>
    <xf numFmtId="0" fontId="0" fillId="3" borderId="13" xfId="0" applyFill="1" applyBorder="1" applyAlignment="1" applyProtection="1">
      <alignment horizontal="center"/>
      <protection locked="0"/>
    </xf>
    <xf numFmtId="41" fontId="3" fillId="3" borderId="13" xfId="1" applyNumberFormat="1" applyFont="1" applyFill="1" applyBorder="1" applyProtection="1">
      <protection locked="0"/>
    </xf>
    <xf numFmtId="9" fontId="6" fillId="3" borderId="0" xfId="1" applyNumberFormat="1" applyFont="1" applyFill="1" applyBorder="1" applyProtection="1">
      <protection locked="0"/>
    </xf>
    <xf numFmtId="0" fontId="0" fillId="3" borderId="13" xfId="0" applyFill="1" applyBorder="1" applyProtection="1">
      <protection locked="0"/>
    </xf>
    <xf numFmtId="0" fontId="0" fillId="3" borderId="0" xfId="0" applyFill="1" applyProtection="1">
      <protection locked="0"/>
    </xf>
    <xf numFmtId="0" fontId="0" fillId="3" borderId="17" xfId="0" applyFill="1" applyBorder="1" applyProtection="1">
      <protection locked="0"/>
    </xf>
    <xf numFmtId="0" fontId="0" fillId="3" borderId="2" xfId="0" applyFill="1" applyBorder="1" applyProtection="1">
      <protection locked="0"/>
    </xf>
    <xf numFmtId="0" fontId="0" fillId="3" borderId="2" xfId="0" applyFill="1" applyBorder="1" applyAlignment="1" applyProtection="1">
      <alignment horizontal="center"/>
      <protection locked="0"/>
    </xf>
    <xf numFmtId="0" fontId="0" fillId="3" borderId="17" xfId="0" applyFill="1" applyBorder="1" applyAlignment="1" applyProtection="1">
      <alignment horizontal="center"/>
      <protection locked="0"/>
    </xf>
    <xf numFmtId="165" fontId="3" fillId="3" borderId="0" xfId="1" applyNumberFormat="1" applyFont="1" applyFill="1" applyBorder="1" applyProtection="1">
      <protection locked="0"/>
    </xf>
    <xf numFmtId="9" fontId="37" fillId="3" borderId="14" xfId="5" applyFont="1" applyFill="1" applyBorder="1" applyProtection="1">
      <protection locked="0"/>
    </xf>
    <xf numFmtId="9" fontId="37" fillId="3" borderId="1" xfId="5" applyFont="1" applyFill="1" applyBorder="1" applyProtection="1">
      <protection locked="0"/>
    </xf>
    <xf numFmtId="0" fontId="3" fillId="3" borderId="32" xfId="0" applyFont="1" applyFill="1" applyBorder="1" applyProtection="1">
      <protection locked="0"/>
    </xf>
    <xf numFmtId="41" fontId="1" fillId="3" borderId="32" xfId="1" applyNumberFormat="1" applyFill="1" applyBorder="1" applyProtection="1">
      <protection locked="0"/>
    </xf>
    <xf numFmtId="0" fontId="0" fillId="3" borderId="32" xfId="0" applyFill="1" applyBorder="1" applyProtection="1">
      <protection locked="0"/>
    </xf>
    <xf numFmtId="0" fontId="3" fillId="3" borderId="32" xfId="4" applyFill="1" applyBorder="1" applyProtection="1">
      <protection locked="0"/>
    </xf>
    <xf numFmtId="0" fontId="30" fillId="3" borderId="32" xfId="4" applyFont="1" applyFill="1" applyBorder="1" applyProtection="1">
      <protection locked="0"/>
    </xf>
    <xf numFmtId="41" fontId="3" fillId="3" borderId="32" xfId="1" applyNumberFormat="1" applyFont="1" applyFill="1" applyBorder="1" applyProtection="1">
      <protection locked="0"/>
    </xf>
    <xf numFmtId="0" fontId="0" fillId="3" borderId="33" xfId="0" applyFill="1" applyBorder="1" applyProtection="1">
      <protection locked="0"/>
    </xf>
    <xf numFmtId="9" fontId="1" fillId="3" borderId="14" xfId="5" applyFill="1" applyBorder="1" applyProtection="1">
      <protection locked="0"/>
    </xf>
    <xf numFmtId="9" fontId="3" fillId="3" borderId="14" xfId="5" applyFont="1" applyFill="1" applyBorder="1" applyProtection="1">
      <protection locked="0"/>
    </xf>
    <xf numFmtId="9" fontId="1" fillId="3" borderId="1" xfId="5" applyFill="1" applyBorder="1" applyProtection="1">
      <protection locked="0"/>
    </xf>
    <xf numFmtId="9" fontId="1" fillId="3" borderId="12" xfId="5" applyFill="1" applyBorder="1" applyProtection="1">
      <protection locked="0"/>
    </xf>
    <xf numFmtId="49" fontId="0" fillId="3" borderId="0" xfId="0" applyNumberFormat="1" applyFill="1" applyAlignment="1" applyProtection="1">
      <alignment horizontal="center"/>
      <protection locked="0"/>
    </xf>
    <xf numFmtId="166" fontId="0" fillId="3" borderId="0" xfId="0" applyNumberFormat="1" applyFill="1" applyAlignment="1" applyProtection="1">
      <alignment horizontal="center"/>
      <protection locked="0"/>
    </xf>
    <xf numFmtId="0" fontId="0" fillId="3" borderId="13" xfId="0" quotePrefix="1" applyFill="1" applyBorder="1" applyAlignment="1" applyProtection="1">
      <alignment horizontal="center"/>
      <protection locked="0"/>
    </xf>
    <xf numFmtId="41" fontId="1" fillId="3" borderId="13" xfId="1" applyNumberFormat="1" applyFill="1" applyBorder="1" applyProtection="1">
      <protection locked="0"/>
    </xf>
    <xf numFmtId="43" fontId="1" fillId="3" borderId="0" xfId="1" applyFill="1" applyBorder="1" applyProtection="1">
      <protection locked="0"/>
    </xf>
    <xf numFmtId="49" fontId="0" fillId="3" borderId="0" xfId="0" quotePrefix="1" applyNumberFormat="1" applyFill="1" applyAlignment="1" applyProtection="1">
      <alignment horizontal="center"/>
      <protection locked="0"/>
    </xf>
    <xf numFmtId="41" fontId="1" fillId="3" borderId="0" xfId="1" applyNumberFormat="1" applyFont="1" applyFill="1" applyBorder="1" applyProtection="1">
      <protection locked="0"/>
    </xf>
    <xf numFmtId="49" fontId="0" fillId="3" borderId="2" xfId="0" applyNumberFormat="1" applyFill="1" applyBorder="1" applyAlignment="1" applyProtection="1">
      <alignment horizontal="center"/>
      <protection locked="0"/>
    </xf>
    <xf numFmtId="166" fontId="0" fillId="3" borderId="2" xfId="0" applyNumberFormat="1" applyFill="1" applyBorder="1" applyAlignment="1" applyProtection="1">
      <alignment horizontal="center"/>
      <protection locked="0"/>
    </xf>
    <xf numFmtId="41" fontId="1" fillId="3" borderId="17" xfId="1" applyNumberFormat="1" applyFill="1" applyBorder="1" applyProtection="1">
      <protection locked="0"/>
    </xf>
    <xf numFmtId="43" fontId="1" fillId="3" borderId="2" xfId="1" applyFill="1" applyBorder="1" applyProtection="1">
      <protection locked="0"/>
    </xf>
    <xf numFmtId="165" fontId="36" fillId="3" borderId="0" xfId="1" applyNumberFormat="1" applyFont="1" applyFill="1" applyBorder="1" applyProtection="1">
      <protection locked="0"/>
    </xf>
    <xf numFmtId="41" fontId="37" fillId="3" borderId="0" xfId="1" applyNumberFormat="1" applyFont="1" applyFill="1" applyBorder="1" applyProtection="1">
      <protection locked="0"/>
    </xf>
    <xf numFmtId="49" fontId="3" fillId="3" borderId="10" xfId="0" applyNumberFormat="1" applyFont="1" applyFill="1" applyBorder="1" applyProtection="1">
      <protection locked="0"/>
    </xf>
    <xf numFmtId="49" fontId="3" fillId="3" borderId="13" xfId="0" applyNumberFormat="1" applyFont="1" applyFill="1" applyBorder="1" applyProtection="1">
      <protection locked="0"/>
    </xf>
    <xf numFmtId="49" fontId="3" fillId="3" borderId="17" xfId="0" applyNumberFormat="1" applyFont="1" applyFill="1" applyBorder="1" applyProtection="1">
      <protection locked="0"/>
    </xf>
    <xf numFmtId="41" fontId="0" fillId="3" borderId="10" xfId="0" applyNumberFormat="1" applyFill="1" applyBorder="1" applyProtection="1">
      <protection locked="0"/>
    </xf>
    <xf numFmtId="41" fontId="0" fillId="3" borderId="11" xfId="0" applyNumberFormat="1" applyFill="1" applyBorder="1" applyProtection="1">
      <protection locked="0"/>
    </xf>
    <xf numFmtId="41" fontId="0" fillId="3" borderId="36" xfId="0" applyNumberFormat="1" applyFill="1" applyBorder="1" applyProtection="1">
      <protection locked="0"/>
    </xf>
    <xf numFmtId="41" fontId="0" fillId="3" borderId="37" xfId="0" applyNumberFormat="1" applyFill="1" applyBorder="1" applyProtection="1">
      <protection locked="0"/>
    </xf>
    <xf numFmtId="41" fontId="0" fillId="3" borderId="12" xfId="0" applyNumberFormat="1" applyFill="1" applyBorder="1" applyProtection="1">
      <protection locked="0"/>
    </xf>
    <xf numFmtId="41" fontId="0" fillId="3" borderId="13" xfId="0" applyNumberFormat="1" applyFill="1" applyBorder="1" applyProtection="1">
      <protection locked="0"/>
    </xf>
    <xf numFmtId="41" fontId="0" fillId="3" borderId="0" xfId="0" applyNumberFormat="1" applyFill="1" applyProtection="1">
      <protection locked="0"/>
    </xf>
    <xf numFmtId="41" fontId="0" fillId="3" borderId="22" xfId="0" applyNumberFormat="1" applyFill="1" applyBorder="1" applyProtection="1">
      <protection locked="0"/>
    </xf>
    <xf numFmtId="41" fontId="0" fillId="3" borderId="23" xfId="0" applyNumberFormat="1" applyFill="1" applyBorder="1" applyProtection="1">
      <protection locked="0"/>
    </xf>
    <xf numFmtId="41" fontId="0" fillId="3" borderId="14" xfId="0" applyNumberFormat="1" applyFill="1" applyBorder="1" applyProtection="1">
      <protection locked="0"/>
    </xf>
    <xf numFmtId="41" fontId="0" fillId="3" borderId="17" xfId="0" applyNumberFormat="1" applyFill="1" applyBorder="1" applyProtection="1">
      <protection locked="0"/>
    </xf>
    <xf numFmtId="41" fontId="0" fillId="3" borderId="2" xfId="0" applyNumberFormat="1" applyFill="1" applyBorder="1" applyProtection="1">
      <protection locked="0"/>
    </xf>
    <xf numFmtId="41" fontId="0" fillId="3" borderId="6" xfId="0" applyNumberFormat="1" applyFill="1" applyBorder="1" applyProtection="1">
      <protection locked="0"/>
    </xf>
    <xf numFmtId="41" fontId="0" fillId="3" borderId="7" xfId="0" applyNumberFormat="1" applyFill="1" applyBorder="1" applyProtection="1">
      <protection locked="0"/>
    </xf>
    <xf numFmtId="41" fontId="0" fillId="3" borderId="8" xfId="0" applyNumberFormat="1" applyFill="1" applyBorder="1" applyProtection="1">
      <protection locked="0"/>
    </xf>
    <xf numFmtId="41" fontId="0" fillId="3" borderId="1" xfId="0" applyNumberFormat="1" applyFill="1" applyBorder="1" applyProtection="1">
      <protection locked="0"/>
    </xf>
    <xf numFmtId="41" fontId="5" fillId="3" borderId="2" xfId="1" applyNumberFormat="1" applyFont="1" applyFill="1" applyBorder="1" applyProtection="1">
      <protection locked="0"/>
    </xf>
    <xf numFmtId="0" fontId="44" fillId="3" borderId="0" xfId="0" applyFont="1" applyFill="1" applyAlignment="1">
      <alignment horizontal="center"/>
    </xf>
    <xf numFmtId="165" fontId="26" fillId="0" borderId="0" xfId="0" applyNumberFormat="1" applyFont="1" applyAlignment="1">
      <alignment horizontal="center"/>
    </xf>
    <xf numFmtId="41" fontId="0" fillId="0" borderId="0" xfId="1" applyNumberFormat="1" applyFont="1" applyFill="1" applyBorder="1" applyProtection="1"/>
    <xf numFmtId="41" fontId="0" fillId="0" borderId="0" xfId="1" applyNumberFormat="1" applyFont="1" applyFill="1" applyBorder="1" applyAlignment="1" applyProtection="1">
      <alignment horizontal="center"/>
    </xf>
    <xf numFmtId="0" fontId="0" fillId="0" borderId="14" xfId="0" applyBorder="1" applyProtection="1">
      <protection locked="0"/>
    </xf>
    <xf numFmtId="0" fontId="0" fillId="0" borderId="1" xfId="0" applyBorder="1" applyProtection="1">
      <protection locked="0"/>
    </xf>
    <xf numFmtId="0" fontId="3" fillId="0" borderId="14" xfId="0" applyFont="1" applyBorder="1" applyProtection="1">
      <protection locked="0"/>
    </xf>
    <xf numFmtId="41" fontId="38" fillId="0" borderId="5" xfId="1" applyNumberFormat="1" applyFont="1" applyFill="1" applyBorder="1" applyProtection="1"/>
    <xf numFmtId="41" fontId="0" fillId="0" borderId="5" xfId="1" applyNumberFormat="1" applyFont="1" applyBorder="1" applyProtection="1"/>
    <xf numFmtId="41" fontId="0" fillId="0" borderId="25" xfId="1" applyNumberFormat="1" applyFont="1" applyBorder="1" applyProtection="1"/>
    <xf numFmtId="43" fontId="0" fillId="0" borderId="1" xfId="1" applyFont="1" applyBorder="1" applyProtection="1"/>
    <xf numFmtId="43" fontId="0" fillId="0" borderId="25" xfId="1" applyFont="1" applyBorder="1" applyProtection="1"/>
    <xf numFmtId="0" fontId="3" fillId="0" borderId="14" xfId="0" applyFont="1" applyBorder="1" applyAlignment="1" applyProtection="1">
      <alignment horizontal="left"/>
      <protection locked="0"/>
    </xf>
    <xf numFmtId="0" fontId="3" fillId="0" borderId="1" xfId="0" applyFont="1" applyBorder="1" applyProtection="1">
      <protection locked="0"/>
    </xf>
    <xf numFmtId="0" fontId="4" fillId="3" borderId="0" xfId="0" applyFont="1" applyFill="1" applyAlignment="1" applyProtection="1">
      <alignment horizontal="right"/>
      <protection locked="0"/>
    </xf>
    <xf numFmtId="0" fontId="0" fillId="3" borderId="0" xfId="0" applyFill="1" applyAlignment="1" applyProtection="1">
      <alignment horizontal="right"/>
      <protection locked="0"/>
    </xf>
    <xf numFmtId="0" fontId="0" fillId="3" borderId="2" xfId="0" applyFill="1" applyBorder="1" applyAlignment="1" applyProtection="1">
      <alignment horizontal="right"/>
      <protection locked="0"/>
    </xf>
    <xf numFmtId="0" fontId="6" fillId="0" borderId="38" xfId="0" applyFont="1" applyBorder="1" applyAlignment="1">
      <alignment horizontal="center" wrapText="1"/>
    </xf>
    <xf numFmtId="0" fontId="39" fillId="4" borderId="39" xfId="0" applyFont="1" applyFill="1" applyBorder="1" applyAlignment="1">
      <alignment horizontal="center" wrapText="1"/>
    </xf>
    <xf numFmtId="9" fontId="41" fillId="0" borderId="2" xfId="5" applyFont="1" applyBorder="1"/>
    <xf numFmtId="9" fontId="5" fillId="0" borderId="2" xfId="5" applyFont="1" applyBorder="1"/>
    <xf numFmtId="9" fontId="5" fillId="4" borderId="40" xfId="5" applyFont="1" applyFill="1" applyBorder="1"/>
    <xf numFmtId="9" fontId="39" fillId="4" borderId="41" xfId="5" applyFont="1" applyFill="1" applyBorder="1"/>
    <xf numFmtId="0" fontId="6" fillId="0" borderId="18" xfId="0" applyFont="1" applyBorder="1" applyAlignment="1">
      <alignment horizontal="center"/>
    </xf>
    <xf numFmtId="0" fontId="6" fillId="0" borderId="30" xfId="0" applyFont="1" applyBorder="1" applyAlignment="1">
      <alignment horizontal="center"/>
    </xf>
    <xf numFmtId="0" fontId="6" fillId="0" borderId="32" xfId="0" applyFont="1" applyBorder="1" applyAlignment="1">
      <alignment horizontal="center"/>
    </xf>
    <xf numFmtId="0" fontId="26" fillId="0" borderId="7" xfId="0" applyFont="1" applyBorder="1" applyAlignment="1">
      <alignment horizontal="center"/>
    </xf>
    <xf numFmtId="165" fontId="26" fillId="0" borderId="4" xfId="0" applyNumberFormat="1" applyFont="1" applyBorder="1" applyAlignment="1">
      <alignment horizontal="center"/>
    </xf>
    <xf numFmtId="0" fontId="32" fillId="0" borderId="0" xfId="0" applyFont="1"/>
    <xf numFmtId="41" fontId="3" fillId="0" borderId="12" xfId="1" applyNumberFormat="1" applyFont="1" applyBorder="1"/>
    <xf numFmtId="165" fontId="45" fillId="0" borderId="0" xfId="0" applyNumberFormat="1" applyFont="1" applyAlignment="1">
      <alignment horizontal="center"/>
    </xf>
    <xf numFmtId="0" fontId="24" fillId="0" borderId="38" xfId="0" applyFont="1" applyBorder="1" applyAlignment="1">
      <alignment horizontal="center" wrapText="1"/>
    </xf>
    <xf numFmtId="41" fontId="31" fillId="0" borderId="14" xfId="1" applyNumberFormat="1" applyFont="1" applyBorder="1"/>
    <xf numFmtId="9" fontId="46" fillId="4" borderId="40" xfId="5" applyFont="1" applyFill="1" applyBorder="1"/>
    <xf numFmtId="9" fontId="39" fillId="4" borderId="42" xfId="5" applyFont="1" applyFill="1" applyBorder="1"/>
    <xf numFmtId="41" fontId="31" fillId="0" borderId="17" xfId="1" applyNumberFormat="1" applyFont="1" applyFill="1" applyBorder="1" applyProtection="1">
      <protection locked="0"/>
    </xf>
    <xf numFmtId="9" fontId="5" fillId="0" borderId="2" xfId="1" applyNumberFormat="1" applyFont="1" applyFill="1" applyBorder="1" applyProtection="1">
      <protection locked="0"/>
    </xf>
    <xf numFmtId="9" fontId="5" fillId="0" borderId="0" xfId="1" applyNumberFormat="1" applyFont="1" applyFill="1" applyBorder="1" applyProtection="1">
      <protection locked="0"/>
    </xf>
    <xf numFmtId="41" fontId="31" fillId="0" borderId="13" xfId="1" applyNumberFormat="1" applyFont="1" applyFill="1" applyBorder="1" applyProtection="1">
      <protection locked="0"/>
    </xf>
    <xf numFmtId="41" fontId="1" fillId="3" borderId="2" xfId="1" applyNumberFormat="1" applyFont="1" applyFill="1" applyBorder="1" applyProtection="1">
      <protection locked="0"/>
    </xf>
    <xf numFmtId="41" fontId="2" fillId="0" borderId="0" xfId="0" applyNumberFormat="1" applyFont="1" applyAlignment="1">
      <alignment horizontal="center"/>
    </xf>
    <xf numFmtId="41" fontId="0" fillId="0" borderId="24" xfId="1" applyNumberFormat="1" applyFont="1" applyBorder="1" applyProtection="1"/>
    <xf numFmtId="41" fontId="40" fillId="3" borderId="0" xfId="1" applyNumberFormat="1" applyFont="1" applyFill="1" applyBorder="1" applyProtection="1">
      <protection locked="0"/>
    </xf>
    <xf numFmtId="49" fontId="1" fillId="3" borderId="10" xfId="0" applyNumberFormat="1" applyFont="1" applyFill="1" applyBorder="1" applyProtection="1">
      <protection locked="0"/>
    </xf>
    <xf numFmtId="49" fontId="1" fillId="3" borderId="13" xfId="0" applyNumberFormat="1" applyFont="1" applyFill="1" applyBorder="1" applyProtection="1">
      <protection locked="0"/>
    </xf>
    <xf numFmtId="0" fontId="10" fillId="0" borderId="0" xfId="0" applyFont="1" applyAlignment="1">
      <alignment horizontal="center"/>
    </xf>
    <xf numFmtId="0" fontId="26" fillId="0" borderId="0" xfId="0" applyFont="1" applyAlignment="1">
      <alignment horizontal="center"/>
    </xf>
    <xf numFmtId="0" fontId="1" fillId="0" borderId="0" xfId="0" applyFont="1" applyAlignment="1">
      <alignment horizontal="center"/>
    </xf>
    <xf numFmtId="0" fontId="26" fillId="0" borderId="0" xfId="0" applyFont="1" applyAlignment="1"/>
    <xf numFmtId="0" fontId="9" fillId="0" borderId="0" xfId="0" applyFont="1" applyAlignment="1">
      <alignment horizontal="center"/>
    </xf>
    <xf numFmtId="0" fontId="10" fillId="0" borderId="0" xfId="0" applyFont="1" applyAlignment="1">
      <alignment horizontal="center"/>
    </xf>
    <xf numFmtId="0" fontId="7" fillId="0" borderId="0" xfId="0" applyFont="1" applyAlignment="1">
      <alignment horizontal="left" wrapText="1"/>
    </xf>
    <xf numFmtId="0" fontId="6" fillId="0" borderId="0" xfId="0" applyFont="1" applyAlignment="1">
      <alignment horizontal="left" wrapText="1"/>
    </xf>
    <xf numFmtId="0" fontId="14" fillId="0" borderId="11" xfId="0" applyFont="1" applyBorder="1" applyAlignment="1">
      <alignment horizontal="center"/>
    </xf>
    <xf numFmtId="0" fontId="14" fillId="0" borderId="0" xfId="0" applyFont="1" applyAlignment="1">
      <alignment horizontal="center"/>
    </xf>
    <xf numFmtId="0" fontId="26" fillId="0" borderId="0" xfId="0" applyFont="1" applyAlignment="1">
      <alignment horizontal="center"/>
    </xf>
    <xf numFmtId="49" fontId="6" fillId="0" borderId="24" xfId="0" applyNumberFormat="1" applyFont="1" applyBorder="1" applyAlignment="1">
      <alignment horizontal="center" wrapText="1"/>
    </xf>
    <xf numFmtId="49" fontId="6" fillId="0" borderId="25" xfId="0" applyNumberFormat="1" applyFont="1" applyBorder="1" applyAlignment="1">
      <alignment horizontal="center" wrapText="1"/>
    </xf>
    <xf numFmtId="0" fontId="6" fillId="0" borderId="25" xfId="0" applyFont="1" applyBorder="1" applyAlignment="1">
      <alignment horizontal="center" wrapText="1"/>
    </xf>
    <xf numFmtId="0" fontId="6" fillId="0" borderId="24" xfId="0" applyFont="1" applyBorder="1" applyAlignment="1">
      <alignment horizontal="center"/>
    </xf>
    <xf numFmtId="0" fontId="6" fillId="0" borderId="5" xfId="0" applyFont="1" applyBorder="1" applyAlignment="1">
      <alignment horizontal="center"/>
    </xf>
    <xf numFmtId="0" fontId="6" fillId="0" borderId="25" xfId="0" applyFont="1" applyBorder="1" applyAlignment="1">
      <alignment horizontal="center"/>
    </xf>
    <xf numFmtId="0" fontId="6" fillId="0" borderId="45" xfId="0" applyFont="1" applyBorder="1" applyAlignment="1">
      <alignment horizontal="center"/>
    </xf>
    <xf numFmtId="0" fontId="6" fillId="0" borderId="46" xfId="0" applyFont="1" applyBorder="1" applyAlignment="1">
      <alignment horizontal="center"/>
    </xf>
    <xf numFmtId="0" fontId="6" fillId="0" borderId="2" xfId="0" applyFont="1" applyBorder="1" applyAlignment="1">
      <alignment horizontal="center"/>
    </xf>
    <xf numFmtId="49" fontId="39" fillId="4" borderId="43" xfId="0" applyNumberFormat="1" applyFont="1" applyFill="1" applyBorder="1" applyAlignment="1">
      <alignment horizontal="center" wrapText="1"/>
    </xf>
    <xf numFmtId="49" fontId="39" fillId="4" borderId="44" xfId="0" applyNumberFormat="1" applyFont="1" applyFill="1" applyBorder="1" applyAlignment="1">
      <alignment horizontal="center" wrapText="1"/>
    </xf>
    <xf numFmtId="49" fontId="39" fillId="4" borderId="47" xfId="0" applyNumberFormat="1" applyFont="1" applyFill="1" applyBorder="1" applyAlignment="1">
      <alignment horizontal="center" wrapText="1"/>
    </xf>
    <xf numFmtId="49" fontId="6" fillId="0" borderId="5" xfId="0" applyNumberFormat="1" applyFont="1" applyBorder="1" applyAlignment="1">
      <alignment horizontal="center" wrapText="1"/>
    </xf>
    <xf numFmtId="0" fontId="3" fillId="0" borderId="48" xfId="0" applyFont="1" applyBorder="1" applyAlignment="1">
      <alignment horizontal="center"/>
    </xf>
    <xf numFmtId="0" fontId="3" fillId="0" borderId="46" xfId="0" applyFont="1" applyBorder="1" applyAlignment="1">
      <alignment horizontal="center"/>
    </xf>
    <xf numFmtId="0" fontId="3" fillId="0" borderId="49" xfId="0" applyFont="1" applyBorder="1" applyAlignment="1">
      <alignment horizontal="center"/>
    </xf>
    <xf numFmtId="0" fontId="19" fillId="0" borderId="50" xfId="0" applyFont="1" applyBorder="1" applyAlignment="1">
      <alignment horizontal="center"/>
    </xf>
    <xf numFmtId="0" fontId="19" fillId="0" borderId="51" xfId="0" applyFont="1" applyBorder="1" applyAlignment="1">
      <alignment horizontal="center"/>
    </xf>
    <xf numFmtId="0" fontId="19" fillId="0" borderId="52" xfId="0" applyFont="1" applyBorder="1" applyAlignment="1">
      <alignment horizontal="center"/>
    </xf>
    <xf numFmtId="0" fontId="19" fillId="0" borderId="53" xfId="0" applyFont="1" applyBorder="1" applyAlignment="1">
      <alignment horizontal="center"/>
    </xf>
    <xf numFmtId="0" fontId="19" fillId="0" borderId="35"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7" fillId="0" borderId="11" xfId="0" applyNumberFormat="1" applyFont="1" applyBorder="1" applyAlignment="1" applyProtection="1">
      <alignment horizontal="center" wrapText="1"/>
    </xf>
    <xf numFmtId="0" fontId="7" fillId="0" borderId="2" xfId="0" applyNumberFormat="1" applyFont="1" applyBorder="1" applyAlignment="1" applyProtection="1">
      <alignment horizontal="center" wrapText="1"/>
    </xf>
    <xf numFmtId="49" fontId="7" fillId="0" borderId="11" xfId="0" applyNumberFormat="1" applyFont="1" applyBorder="1" applyAlignment="1">
      <alignment horizontal="center" wrapText="1"/>
    </xf>
    <xf numFmtId="0" fontId="7" fillId="0" borderId="2" xfId="0" applyNumberFormat="1" applyFont="1" applyBorder="1" applyAlignment="1">
      <alignment horizontal="center" wrapText="1"/>
    </xf>
    <xf numFmtId="0" fontId="7" fillId="0" borderId="12" xfId="0" applyFont="1" applyBorder="1" applyAlignment="1">
      <alignment horizontal="center"/>
    </xf>
    <xf numFmtId="0" fontId="7" fillId="0" borderId="2" xfId="0" applyFont="1" applyBorder="1" applyAlignment="1">
      <alignment horizontal="center" wrapText="1"/>
    </xf>
  </cellXfs>
  <cellStyles count="6">
    <cellStyle name="Comma" xfId="1" builtinId="3"/>
    <cellStyle name="Currency 2" xfId="2" xr:uid="{00000000-0005-0000-0000-000001000000}"/>
    <cellStyle name="Currency 2 2" xfId="3" xr:uid="{00000000-0005-0000-0000-000002000000}"/>
    <cellStyle name="Normal" xfId="0" builtinId="0"/>
    <cellStyle name="Normal 2" xfId="4" xr:uid="{00000000-0005-0000-0000-000004000000}"/>
    <cellStyle name="Percent" xfId="5" builtinId="5"/>
  </cellStyles>
  <dxfs count="7">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Radio" firstButton="1" lockText="1"/>
</file>

<file path=xl/ctrlProps/ctrlProp2.xml><?xml version="1.0" encoding="utf-8"?>
<formControlPr xmlns="http://schemas.microsoft.com/office/spreadsheetml/2009/9/main" objectType="Radio" lockText="1"/>
</file>

<file path=xl/ctrlProps/ctrlProp3.xml><?xml version="1.0" encoding="utf-8"?>
<formControlPr xmlns="http://schemas.microsoft.com/office/spreadsheetml/2009/9/main" objectType="Radio" lockText="1"/>
</file>

<file path=xl/ctrlProps/ctrlProp4.xml><?xml version="1.0" encoding="utf-8"?>
<formControlPr xmlns="http://schemas.microsoft.com/office/spreadsheetml/2009/9/main" objectType="Radio" lockText="1"/>
</file>

<file path=xl/drawings/drawing1.xml><?xml version="1.0" encoding="utf-8"?>
<xdr:wsDr xmlns:xdr="http://schemas.openxmlformats.org/drawingml/2006/spreadsheetDrawing" xmlns:a="http://schemas.openxmlformats.org/drawingml/2006/main">
  <xdr:twoCellAnchor>
    <xdr:from>
      <xdr:col>0</xdr:col>
      <xdr:colOff>180975</xdr:colOff>
      <xdr:row>13</xdr:row>
      <xdr:rowOff>60325</xdr:rowOff>
    </xdr:from>
    <xdr:to>
      <xdr:col>13</xdr:col>
      <xdr:colOff>581025</xdr:colOff>
      <xdr:row>21</xdr:row>
      <xdr:rowOff>17</xdr:rowOff>
    </xdr:to>
    <xdr:sp macro="" textlink="">
      <xdr:nvSpPr>
        <xdr:cNvPr id="1025" name="Text Box 1">
          <a:extLst>
            <a:ext uri="{FF2B5EF4-FFF2-40B4-BE49-F238E27FC236}">
              <a16:creationId xmlns:a16="http://schemas.microsoft.com/office/drawing/2014/main" id="{00000000-0008-0000-0000-000001040000}"/>
            </a:ext>
          </a:extLst>
        </xdr:cNvPr>
        <xdr:cNvSpPr txBox="1">
          <a:spLocks noChangeArrowheads="1"/>
        </xdr:cNvSpPr>
      </xdr:nvSpPr>
      <xdr:spPr bwMode="auto">
        <a:xfrm>
          <a:off x="180975" y="3038475"/>
          <a:ext cx="7277100" cy="12287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On-campus stockroom that supplies research materials primarily to sponsored projects and other KU Depts.  Inventory is maintained using a weighted average costing method.  Stockroom rates are based upon average inventory cost plus an overhead charge.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NOTE:</a:t>
          </a:r>
        </a:p>
        <a:p>
          <a:pPr algn="l" rtl="0">
            <a:defRPr sz="1000"/>
          </a:pPr>
          <a:r>
            <a:rPr lang="en-US" sz="1000" b="0" i="0" u="none" strike="noStrike" baseline="0">
              <a:solidFill>
                <a:srgbClr val="000000"/>
              </a:solidFill>
              <a:latin typeface="Arial"/>
              <a:cs typeface="Arial"/>
            </a:rPr>
            <a:t>Initial fee structure was approved in writing by Lindy Eakin, VP for Administration &amp; Finance in FY2005.</a:t>
          </a:r>
        </a:p>
        <a:p>
          <a:pPr algn="l" rtl="0">
            <a:defRPr sz="1000"/>
          </a:pPr>
          <a:endParaRPr lang="en-US" sz="1000" b="0" i="0" u="none" strike="noStrike" baseline="0">
            <a:solidFill>
              <a:srgbClr val="000000"/>
            </a:solidFill>
            <a:latin typeface="Arial"/>
            <a:cs typeface="Arial"/>
          </a:endParaRPr>
        </a:p>
      </xdr:txBody>
    </xdr:sp>
    <xdr:clientData/>
  </xdr:twoCellAnchor>
  <xdr:twoCellAnchor>
    <xdr:from>
      <xdr:col>0</xdr:col>
      <xdr:colOff>139700</xdr:colOff>
      <xdr:row>63</xdr:row>
      <xdr:rowOff>0</xdr:rowOff>
    </xdr:from>
    <xdr:to>
      <xdr:col>14</xdr:col>
      <xdr:colOff>431800</xdr:colOff>
      <xdr:row>63</xdr:row>
      <xdr:rowOff>0</xdr:rowOff>
    </xdr:to>
    <xdr:sp macro="" textlink="">
      <xdr:nvSpPr>
        <xdr:cNvPr id="17670" name="Line 11">
          <a:extLst>
            <a:ext uri="{FF2B5EF4-FFF2-40B4-BE49-F238E27FC236}">
              <a16:creationId xmlns:a16="http://schemas.microsoft.com/office/drawing/2014/main" id="{00000000-0008-0000-0000-000006450000}"/>
            </a:ext>
          </a:extLst>
        </xdr:cNvPr>
        <xdr:cNvSpPr>
          <a:spLocks noChangeShapeType="1"/>
        </xdr:cNvSpPr>
      </xdr:nvSpPr>
      <xdr:spPr bwMode="auto">
        <a:xfrm>
          <a:off x="139700" y="11061700"/>
          <a:ext cx="7753350" cy="0"/>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10</xdr:col>
          <xdr:colOff>44450</xdr:colOff>
          <xdr:row>23</xdr:row>
          <xdr:rowOff>114300</xdr:rowOff>
        </xdr:from>
        <xdr:to>
          <xdr:col>11</xdr:col>
          <xdr:colOff>38100</xdr:colOff>
          <xdr:row>25</xdr:row>
          <xdr:rowOff>38100</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44450</xdr:colOff>
          <xdr:row>23</xdr:row>
          <xdr:rowOff>114300</xdr:rowOff>
        </xdr:from>
        <xdr:to>
          <xdr:col>13</xdr:col>
          <xdr:colOff>38100</xdr:colOff>
          <xdr:row>25</xdr:row>
          <xdr:rowOff>38100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215900</xdr:colOff>
          <xdr:row>75</xdr:row>
          <xdr:rowOff>114300</xdr:rowOff>
        </xdr:from>
        <xdr:to>
          <xdr:col>4</xdr:col>
          <xdr:colOff>533400</xdr:colOff>
          <xdr:row>77</xdr:row>
          <xdr:rowOff>57150</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342900</xdr:colOff>
          <xdr:row>75</xdr:row>
          <xdr:rowOff>114300</xdr:rowOff>
        </xdr:from>
        <xdr:to>
          <xdr:col>7</xdr:col>
          <xdr:colOff>660400</xdr:colOff>
          <xdr:row>77</xdr:row>
          <xdr:rowOff>57150</xdr:rowOff>
        </xdr:to>
        <xdr:sp macro="" textlink="">
          <xdr:nvSpPr>
            <xdr:cNvPr id="1036" name="Option Butto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180975</xdr:colOff>
      <xdr:row>31</xdr:row>
      <xdr:rowOff>0</xdr:rowOff>
    </xdr:from>
    <xdr:to>
      <xdr:col>7</xdr:col>
      <xdr:colOff>654705</xdr:colOff>
      <xdr:row>34</xdr:row>
      <xdr:rowOff>93370</xdr:rowOff>
    </xdr:to>
    <xdr:sp macro="" textlink="">
      <xdr:nvSpPr>
        <xdr:cNvPr id="4097" name="Text Box 1">
          <a:extLst>
            <a:ext uri="{FF2B5EF4-FFF2-40B4-BE49-F238E27FC236}">
              <a16:creationId xmlns:a16="http://schemas.microsoft.com/office/drawing/2014/main" id="{00000000-0008-0000-0300-000001100000}"/>
            </a:ext>
          </a:extLst>
        </xdr:cNvPr>
        <xdr:cNvSpPr txBox="1">
          <a:spLocks noChangeArrowheads="1"/>
        </xdr:cNvSpPr>
      </xdr:nvSpPr>
      <xdr:spPr bwMode="auto">
        <a:xfrm>
          <a:off x="180975" y="4981575"/>
          <a:ext cx="6943725" cy="5715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Per BU Policy, the Office of Facilities Cost Analysis will provide all depreciation expense costs.  Service centers requesting to include depreciation expense within their service center fee calculations are responsible for contacting the Office of Facilities Cost Analysis.</a:t>
          </a:r>
        </a:p>
      </xdr:txBody>
    </xdr:sp>
    <xdr:clientData/>
  </xdr:twoCellAnchor>
  <xdr:twoCellAnchor>
    <xdr:from>
      <xdr:col>0</xdr:col>
      <xdr:colOff>47625</xdr:colOff>
      <xdr:row>25</xdr:row>
      <xdr:rowOff>136525</xdr:rowOff>
    </xdr:from>
    <xdr:to>
      <xdr:col>7</xdr:col>
      <xdr:colOff>618477</xdr:colOff>
      <xdr:row>30</xdr:row>
      <xdr:rowOff>12700</xdr:rowOff>
    </xdr:to>
    <xdr:sp macro="" textlink="">
      <xdr:nvSpPr>
        <xdr:cNvPr id="4098" name="Text Box 2">
          <a:extLst>
            <a:ext uri="{FF2B5EF4-FFF2-40B4-BE49-F238E27FC236}">
              <a16:creationId xmlns:a16="http://schemas.microsoft.com/office/drawing/2014/main" id="{00000000-0008-0000-0300-000002100000}"/>
            </a:ext>
          </a:extLst>
        </xdr:cNvPr>
        <xdr:cNvSpPr txBox="1">
          <a:spLocks noChangeArrowheads="1"/>
        </xdr:cNvSpPr>
      </xdr:nvSpPr>
      <xdr:spPr bwMode="auto">
        <a:xfrm>
          <a:off x="47625" y="4152900"/>
          <a:ext cx="7048500" cy="6858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Tahoma"/>
              <a:ea typeface="Tahoma"/>
              <a:cs typeface="Tahoma"/>
            </a:rPr>
            <a:t>REMINDER</a:t>
          </a:r>
          <a:r>
            <a:rPr lang="en-US" sz="1000" b="0" i="0" u="none" strike="noStrike" baseline="0">
              <a:solidFill>
                <a:srgbClr val="000000"/>
              </a:solidFill>
              <a:latin typeface="Tahoma"/>
              <a:ea typeface="Tahoma"/>
              <a:cs typeface="Tahoma"/>
            </a:rPr>
            <a:t> - Per BU Policy, the purchase cost of a capital item may be recovered through depreciation if equipment usage is a significant part of providing the service, the service center is responsible for providing funds to replace the equipment, and the equipment was not purchased with federal funds.  Capital items include assets with a purchase price greater than or equal to $5,000 and a useful life of at least one year.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83"/>
  <sheetViews>
    <sheetView zoomScaleNormal="100" workbookViewId="0">
      <selection sqref="A1:N1"/>
    </sheetView>
  </sheetViews>
  <sheetFormatPr defaultRowHeight="12.5" x14ac:dyDescent="0.25"/>
  <cols>
    <col min="1" max="1" width="2.6328125" customWidth="1"/>
    <col min="2" max="4" width="3.453125" customWidth="1"/>
    <col min="5" max="5" width="8.08984375" customWidth="1"/>
    <col min="6" max="6" width="11.54296875" customWidth="1"/>
    <col min="7" max="7" width="27.54296875" customWidth="1"/>
    <col min="8" max="8" width="10.08984375" bestFit="1" customWidth="1"/>
    <col min="9" max="9" width="4.6328125" style="5" customWidth="1"/>
    <col min="10" max="10" width="10.6328125" style="5" customWidth="1"/>
    <col min="11" max="11" width="4.6328125" customWidth="1"/>
    <col min="12" max="12" width="8.36328125" customWidth="1"/>
    <col min="13" max="13" width="4.6328125" customWidth="1"/>
    <col min="14" max="14" width="8.36328125" customWidth="1"/>
    <col min="15" max="15" width="1.453125" customWidth="1"/>
    <col min="16" max="16" width="11.90625" customWidth="1"/>
  </cols>
  <sheetData>
    <row r="1" spans="1:17" s="6" customFormat="1" ht="31.5" x14ac:dyDescent="0.85">
      <c r="A1" s="376" t="s">
        <v>25</v>
      </c>
      <c r="B1" s="376"/>
      <c r="C1" s="376"/>
      <c r="D1" s="376"/>
      <c r="E1" s="376"/>
      <c r="F1" s="376"/>
      <c r="G1" s="376"/>
      <c r="H1" s="376"/>
      <c r="I1" s="376"/>
      <c r="J1" s="376"/>
      <c r="K1" s="376"/>
      <c r="L1" s="376"/>
      <c r="M1" s="376"/>
      <c r="N1" s="376"/>
      <c r="O1" s="17"/>
      <c r="P1" s="17"/>
      <c r="Q1" s="17"/>
    </row>
    <row r="2" spans="1:17" s="19" customFormat="1" ht="17.5" x14ac:dyDescent="0.35">
      <c r="A2" s="377" t="s">
        <v>44</v>
      </c>
      <c r="B2" s="377"/>
      <c r="C2" s="377"/>
      <c r="D2" s="377"/>
      <c r="E2" s="377"/>
      <c r="F2" s="377"/>
      <c r="G2" s="377"/>
      <c r="H2" s="377"/>
      <c r="I2" s="377"/>
      <c r="J2" s="377"/>
      <c r="K2" s="377"/>
      <c r="L2" s="377"/>
      <c r="M2" s="377"/>
      <c r="N2" s="377"/>
      <c r="O2" s="18"/>
      <c r="P2" s="18"/>
      <c r="Q2" s="18"/>
    </row>
    <row r="3" spans="1:17" s="6" customFormat="1" ht="15" x14ac:dyDescent="0.3">
      <c r="A3" s="25"/>
      <c r="B3" s="25"/>
      <c r="C3" s="25"/>
      <c r="D3" s="25"/>
      <c r="I3" s="26"/>
      <c r="J3" s="26"/>
    </row>
    <row r="4" spans="1:17" s="6" customFormat="1" ht="38.25" customHeight="1" x14ac:dyDescent="0.25">
      <c r="A4" s="378" t="s">
        <v>97</v>
      </c>
      <c r="B4" s="379"/>
      <c r="C4" s="379"/>
      <c r="D4" s="379"/>
      <c r="E4" s="379"/>
      <c r="F4" s="379"/>
      <c r="G4" s="379"/>
      <c r="H4" s="379"/>
      <c r="I4" s="379"/>
      <c r="J4" s="379"/>
      <c r="K4" s="379"/>
      <c r="L4" s="379"/>
      <c r="M4" s="379"/>
      <c r="N4" s="379"/>
    </row>
    <row r="5" spans="1:17" s="6" customFormat="1" ht="15" x14ac:dyDescent="0.3">
      <c r="A5" s="25"/>
      <c r="B5" s="25"/>
      <c r="C5" s="25"/>
      <c r="D5" s="25"/>
      <c r="I5" s="26"/>
      <c r="J5" s="26"/>
    </row>
    <row r="6" spans="1:17" s="6" customFormat="1" ht="14" x14ac:dyDescent="0.3">
      <c r="A6" s="22" t="s">
        <v>2</v>
      </c>
      <c r="B6" s="16"/>
      <c r="C6" s="16"/>
      <c r="D6" s="16"/>
      <c r="F6" s="7"/>
      <c r="G6" s="7"/>
      <c r="H6" s="7"/>
      <c r="I6" s="27"/>
      <c r="J6" s="27"/>
      <c r="K6" s="7"/>
      <c r="L6" s="7"/>
    </row>
    <row r="7" spans="1:17" s="6" customFormat="1" ht="14" x14ac:dyDescent="0.3">
      <c r="A7" s="22" t="s">
        <v>3</v>
      </c>
      <c r="B7" s="16"/>
      <c r="C7" s="16"/>
      <c r="D7" s="16"/>
      <c r="F7" s="10"/>
      <c r="G7" s="10"/>
      <c r="H7" s="10"/>
      <c r="I7" s="28"/>
      <c r="J7" s="28"/>
      <c r="K7" s="7"/>
      <c r="L7" s="7"/>
      <c r="O7" s="26"/>
    </row>
    <row r="8" spans="1:17" s="6" customFormat="1" ht="14" x14ac:dyDescent="0.3">
      <c r="A8" s="22" t="s">
        <v>4</v>
      </c>
      <c r="B8" s="16"/>
      <c r="C8" s="16"/>
      <c r="D8" s="16"/>
      <c r="I8" s="26"/>
      <c r="J8" s="26"/>
      <c r="O8" s="26"/>
    </row>
    <row r="9" spans="1:17" s="6" customFormat="1" ht="15" x14ac:dyDescent="0.3">
      <c r="A9" s="25"/>
      <c r="B9" s="6" t="s">
        <v>5</v>
      </c>
      <c r="F9" s="7"/>
      <c r="G9" s="7"/>
      <c r="H9" s="7"/>
      <c r="I9" s="27"/>
      <c r="J9" s="27"/>
      <c r="K9" s="7"/>
      <c r="L9" s="7"/>
      <c r="O9" s="26"/>
    </row>
    <row r="10" spans="1:17" s="6" customFormat="1" ht="15" x14ac:dyDescent="0.3">
      <c r="A10" s="25"/>
      <c r="B10" s="6" t="s">
        <v>6</v>
      </c>
      <c r="F10" s="7"/>
      <c r="G10" s="7"/>
      <c r="H10" s="7"/>
      <c r="I10" s="27"/>
      <c r="J10" s="27"/>
      <c r="K10" s="7"/>
      <c r="L10" s="7"/>
      <c r="O10" s="26"/>
    </row>
    <row r="11" spans="1:17" s="6" customFormat="1" ht="15" x14ac:dyDescent="0.3">
      <c r="A11" s="25"/>
      <c r="B11" s="6" t="s">
        <v>7</v>
      </c>
      <c r="F11" s="10"/>
      <c r="G11" s="10"/>
      <c r="H11" s="10"/>
      <c r="I11" s="28"/>
      <c r="J11" s="28"/>
      <c r="K11" s="10"/>
      <c r="L11" s="7"/>
      <c r="O11" s="26"/>
    </row>
    <row r="12" spans="1:17" s="6" customFormat="1" ht="15" x14ac:dyDescent="0.3">
      <c r="A12" s="25"/>
      <c r="B12" s="25"/>
      <c r="C12" s="25"/>
      <c r="D12" s="25"/>
      <c r="I12" s="26"/>
      <c r="J12" s="26"/>
    </row>
    <row r="13" spans="1:17" s="6" customFormat="1" ht="14" x14ac:dyDescent="0.3">
      <c r="A13" s="22" t="s">
        <v>45</v>
      </c>
      <c r="B13" s="16"/>
      <c r="C13" s="16"/>
      <c r="D13" s="16"/>
      <c r="I13" s="26"/>
      <c r="J13" s="26"/>
    </row>
    <row r="14" spans="1:17" s="6" customFormat="1" x14ac:dyDescent="0.25">
      <c r="I14" s="26"/>
      <c r="J14" s="26"/>
    </row>
    <row r="15" spans="1:17" s="6" customFormat="1" x14ac:dyDescent="0.25">
      <c r="I15" s="26"/>
      <c r="J15" s="26"/>
    </row>
    <row r="16" spans="1:17" s="6" customFormat="1" x14ac:dyDescent="0.25">
      <c r="I16" s="26"/>
      <c r="J16" s="26"/>
    </row>
    <row r="17" spans="1:14" s="6" customFormat="1" x14ac:dyDescent="0.25">
      <c r="I17" s="26"/>
      <c r="J17" s="26"/>
    </row>
    <row r="18" spans="1:14" s="6" customFormat="1" x14ac:dyDescent="0.25">
      <c r="I18" s="26"/>
      <c r="J18" s="26"/>
    </row>
    <row r="19" spans="1:14" s="6" customFormat="1" x14ac:dyDescent="0.25">
      <c r="I19" s="26"/>
      <c r="J19" s="26"/>
    </row>
    <row r="20" spans="1:14" s="6" customFormat="1" x14ac:dyDescent="0.25">
      <c r="I20" s="26"/>
      <c r="J20" s="26"/>
    </row>
    <row r="21" spans="1:14" s="6" customFormat="1" x14ac:dyDescent="0.25">
      <c r="I21" s="26"/>
      <c r="J21" s="26"/>
    </row>
    <row r="22" spans="1:14" s="6" customFormat="1" x14ac:dyDescent="0.25">
      <c r="I22" s="26"/>
      <c r="J22" s="26"/>
    </row>
    <row r="23" spans="1:14" s="6" customFormat="1" ht="14" x14ac:dyDescent="0.3">
      <c r="A23" s="22" t="s">
        <v>46</v>
      </c>
      <c r="B23" s="16"/>
      <c r="C23" s="16"/>
      <c r="D23" s="16"/>
      <c r="I23" s="26"/>
      <c r="J23" s="27"/>
      <c r="K23" s="7"/>
      <c r="L23" s="7"/>
    </row>
    <row r="24" spans="1:14" s="6" customFormat="1" x14ac:dyDescent="0.25">
      <c r="I24" s="26"/>
      <c r="J24" s="26"/>
    </row>
    <row r="25" spans="1:14" s="6" customFormat="1" ht="14" x14ac:dyDescent="0.3">
      <c r="A25" s="22" t="s">
        <v>48</v>
      </c>
      <c r="I25" s="26"/>
      <c r="J25" s="26"/>
      <c r="L25" s="6" t="s">
        <v>40</v>
      </c>
      <c r="N25" s="6" t="s">
        <v>41</v>
      </c>
    </row>
    <row r="26" spans="1:14" s="6" customFormat="1" x14ac:dyDescent="0.25">
      <c r="A26" s="6" t="s">
        <v>49</v>
      </c>
      <c r="I26" s="26"/>
      <c r="J26" s="26"/>
    </row>
    <row r="27" spans="1:14" s="6" customFormat="1" x14ac:dyDescent="0.25">
      <c r="I27" s="26"/>
      <c r="J27" s="26"/>
    </row>
    <row r="28" spans="1:14" s="6" customFormat="1" ht="14" x14ac:dyDescent="0.3">
      <c r="A28" s="22" t="s">
        <v>52</v>
      </c>
      <c r="B28" s="16"/>
      <c r="C28" s="16"/>
      <c r="D28" s="16"/>
      <c r="I28" s="26"/>
      <c r="J28" s="26"/>
    </row>
    <row r="29" spans="1:14" s="6" customFormat="1" ht="14" x14ac:dyDescent="0.3">
      <c r="A29" s="16"/>
      <c r="B29" s="16"/>
      <c r="C29" s="16"/>
      <c r="D29" s="16"/>
      <c r="I29" s="26"/>
      <c r="J29" s="26"/>
    </row>
    <row r="30" spans="1:14" s="6" customFormat="1" ht="14" x14ac:dyDescent="0.3">
      <c r="H30" s="29" t="s">
        <v>8</v>
      </c>
      <c r="I30" s="30"/>
      <c r="J30" s="31" t="s">
        <v>9</v>
      </c>
    </row>
    <row r="31" spans="1:14" s="6" customFormat="1" ht="14" x14ac:dyDescent="0.3">
      <c r="B31" s="16" t="s">
        <v>10</v>
      </c>
      <c r="C31" s="16"/>
      <c r="D31" s="16"/>
      <c r="E31" s="16"/>
      <c r="H31" s="32"/>
      <c r="J31" s="33"/>
    </row>
    <row r="32" spans="1:14" s="6" customFormat="1" ht="14" x14ac:dyDescent="0.3">
      <c r="B32" s="6" t="s">
        <v>50</v>
      </c>
      <c r="E32" s="16"/>
      <c r="H32" s="32"/>
      <c r="J32" s="33"/>
    </row>
    <row r="33" spans="2:10" s="6" customFormat="1" x14ac:dyDescent="0.25">
      <c r="C33" s="6" t="s">
        <v>11</v>
      </c>
      <c r="H33" s="32">
        <v>225000</v>
      </c>
      <c r="J33" s="33">
        <v>210000</v>
      </c>
    </row>
    <row r="34" spans="2:10" s="6" customFormat="1" x14ac:dyDescent="0.25">
      <c r="C34" s="6" t="s">
        <v>12</v>
      </c>
      <c r="H34" s="32">
        <v>680000</v>
      </c>
      <c r="J34" s="33">
        <v>675000</v>
      </c>
    </row>
    <row r="35" spans="2:10" s="6" customFormat="1" x14ac:dyDescent="0.25">
      <c r="B35" s="6" t="s">
        <v>13</v>
      </c>
      <c r="H35" s="32"/>
      <c r="J35" s="33"/>
    </row>
    <row r="36" spans="2:10" s="6" customFormat="1" x14ac:dyDescent="0.25">
      <c r="C36" s="6" t="s">
        <v>26</v>
      </c>
      <c r="H36" s="32">
        <v>0</v>
      </c>
      <c r="J36" s="33">
        <v>0</v>
      </c>
    </row>
    <row r="37" spans="2:10" s="6" customFormat="1" x14ac:dyDescent="0.25">
      <c r="C37" s="6" t="s">
        <v>27</v>
      </c>
      <c r="H37" s="32">
        <v>0</v>
      </c>
      <c r="J37" s="33">
        <v>0</v>
      </c>
    </row>
    <row r="38" spans="2:10" s="6" customFormat="1" x14ac:dyDescent="0.25">
      <c r="C38" s="6" t="s">
        <v>28</v>
      </c>
      <c r="H38" s="32">
        <v>0</v>
      </c>
      <c r="J38" s="33">
        <v>0</v>
      </c>
    </row>
    <row r="39" spans="2:10" s="6" customFormat="1" x14ac:dyDescent="0.25">
      <c r="D39" s="6" t="s">
        <v>32</v>
      </c>
      <c r="H39" s="32">
        <v>0</v>
      </c>
      <c r="J39" s="33">
        <v>0</v>
      </c>
    </row>
    <row r="40" spans="2:10" s="6" customFormat="1" x14ac:dyDescent="0.25">
      <c r="D40" s="6" t="s">
        <v>29</v>
      </c>
      <c r="H40" s="32">
        <v>0</v>
      </c>
      <c r="J40" s="33">
        <v>0</v>
      </c>
    </row>
    <row r="41" spans="2:10" s="6" customFormat="1" x14ac:dyDescent="0.25">
      <c r="D41" s="6" t="s">
        <v>30</v>
      </c>
      <c r="H41" s="32">
        <v>0</v>
      </c>
      <c r="J41" s="33">
        <v>0</v>
      </c>
    </row>
    <row r="42" spans="2:10" s="6" customFormat="1" x14ac:dyDescent="0.25">
      <c r="D42" s="6" t="s">
        <v>31</v>
      </c>
      <c r="H42" s="32">
        <v>0</v>
      </c>
      <c r="J42" s="33">
        <v>0</v>
      </c>
    </row>
    <row r="43" spans="2:10" s="6" customFormat="1" x14ac:dyDescent="0.25">
      <c r="D43" s="6" t="s">
        <v>33</v>
      </c>
      <c r="H43" s="32">
        <v>0</v>
      </c>
      <c r="J43" s="33">
        <v>0</v>
      </c>
    </row>
    <row r="44" spans="2:10" s="6" customFormat="1" x14ac:dyDescent="0.25">
      <c r="E44" s="6" t="s">
        <v>14</v>
      </c>
      <c r="H44" s="34">
        <f>SUM(H33:H43)</f>
        <v>905000</v>
      </c>
      <c r="J44" s="35">
        <f>SUM(J33:J43)</f>
        <v>885000</v>
      </c>
    </row>
    <row r="45" spans="2:10" s="6" customFormat="1" x14ac:dyDescent="0.25">
      <c r="H45" s="32"/>
      <c r="J45" s="33"/>
    </row>
    <row r="46" spans="2:10" s="6" customFormat="1" ht="14" x14ac:dyDescent="0.3">
      <c r="B46" s="16" t="s">
        <v>15</v>
      </c>
      <c r="C46" s="16"/>
      <c r="D46" s="16"/>
      <c r="E46" s="16"/>
      <c r="H46" s="32"/>
      <c r="J46" s="33"/>
    </row>
    <row r="47" spans="2:10" s="6" customFormat="1" x14ac:dyDescent="0.25">
      <c r="C47" s="6" t="s">
        <v>16</v>
      </c>
      <c r="H47" s="32">
        <v>85000</v>
      </c>
      <c r="J47" s="33">
        <v>80000</v>
      </c>
    </row>
    <row r="48" spans="2:10" s="6" customFormat="1" x14ac:dyDescent="0.25">
      <c r="C48" s="6" t="s">
        <v>17</v>
      </c>
      <c r="H48" s="32">
        <v>22880</v>
      </c>
      <c r="J48" s="33">
        <v>20250</v>
      </c>
    </row>
    <row r="49" spans="2:10" s="6" customFormat="1" x14ac:dyDescent="0.25">
      <c r="C49" s="6" t="s">
        <v>18</v>
      </c>
      <c r="H49" s="32">
        <v>750000</v>
      </c>
      <c r="J49" s="33">
        <v>770000</v>
      </c>
    </row>
    <row r="50" spans="2:10" s="6" customFormat="1" x14ac:dyDescent="0.25">
      <c r="C50" s="6" t="s">
        <v>24</v>
      </c>
      <c r="H50" s="32">
        <v>22000</v>
      </c>
      <c r="J50" s="33">
        <v>25000</v>
      </c>
    </row>
    <row r="51" spans="2:10" s="6" customFormat="1" x14ac:dyDescent="0.25">
      <c r="C51" s="6" t="s">
        <v>19</v>
      </c>
      <c r="H51" s="32">
        <v>1200</v>
      </c>
      <c r="J51" s="33">
        <v>2500</v>
      </c>
    </row>
    <row r="52" spans="2:10" s="6" customFormat="1" x14ac:dyDescent="0.25">
      <c r="E52" s="6" t="s">
        <v>20</v>
      </c>
      <c r="H52" s="34">
        <f>SUM(H47:H51)</f>
        <v>881080</v>
      </c>
      <c r="J52" s="35">
        <f>SUM(J47:J51)</f>
        <v>897750</v>
      </c>
    </row>
    <row r="53" spans="2:10" s="6" customFormat="1" x14ac:dyDescent="0.25">
      <c r="H53" s="32"/>
      <c r="J53" s="33"/>
    </row>
    <row r="54" spans="2:10" s="6" customFormat="1" ht="13" thickBot="1" x14ac:dyDescent="0.3">
      <c r="B54" s="6" t="s">
        <v>21</v>
      </c>
      <c r="H54" s="36">
        <f>H44-H52</f>
        <v>23920</v>
      </c>
      <c r="J54" s="37">
        <f>J44-J52</f>
        <v>-12750</v>
      </c>
    </row>
    <row r="55" spans="2:10" s="6" customFormat="1" ht="13" thickTop="1" x14ac:dyDescent="0.25">
      <c r="H55" s="32"/>
      <c r="J55" s="33"/>
    </row>
    <row r="56" spans="2:10" s="6" customFormat="1" x14ac:dyDescent="0.25">
      <c r="B56" s="6" t="s">
        <v>22</v>
      </c>
      <c r="H56" s="38">
        <f>H54/H52</f>
        <v>2.7148499568711126E-2</v>
      </c>
      <c r="J56" s="39">
        <f>J54/J52</f>
        <v>-1.4202172096908938E-2</v>
      </c>
    </row>
    <row r="57" spans="2:10" s="6" customFormat="1" x14ac:dyDescent="0.25">
      <c r="H57" s="32"/>
      <c r="J57" s="33"/>
    </row>
    <row r="58" spans="2:10" s="6" customFormat="1" x14ac:dyDescent="0.25">
      <c r="B58" s="6" t="s">
        <v>47</v>
      </c>
      <c r="H58" s="32"/>
      <c r="J58" s="33"/>
    </row>
    <row r="59" spans="2:10" s="6" customFormat="1" x14ac:dyDescent="0.25">
      <c r="C59" s="6" t="s">
        <v>51</v>
      </c>
      <c r="H59" s="32">
        <v>0</v>
      </c>
      <c r="J59" s="33">
        <v>0</v>
      </c>
    </row>
    <row r="60" spans="2:10" s="6" customFormat="1" x14ac:dyDescent="0.25">
      <c r="H60" s="40"/>
      <c r="I60" s="7"/>
      <c r="J60" s="41"/>
    </row>
    <row r="63" spans="2:10" s="6" customFormat="1" x14ac:dyDescent="0.25"/>
    <row r="64" spans="2:10" s="6" customFormat="1" x14ac:dyDescent="0.25"/>
    <row r="65" spans="1:14" s="6" customFormat="1" ht="14" x14ac:dyDescent="0.3">
      <c r="A65" s="16" t="s">
        <v>42</v>
      </c>
    </row>
    <row r="66" spans="1:14" s="6" customFormat="1" x14ac:dyDescent="0.25"/>
    <row r="67" spans="1:14" s="6" customFormat="1" x14ac:dyDescent="0.25">
      <c r="A67" s="6" t="s">
        <v>94</v>
      </c>
      <c r="G67" s="7"/>
      <c r="H67" s="7"/>
      <c r="I67" s="7"/>
      <c r="J67" s="7"/>
      <c r="L67" s="6" t="s">
        <v>38</v>
      </c>
      <c r="M67" s="7"/>
      <c r="N67" s="7"/>
    </row>
    <row r="68" spans="1:14" s="6" customFormat="1" x14ac:dyDescent="0.25"/>
    <row r="69" spans="1:14" s="6" customFormat="1" x14ac:dyDescent="0.25">
      <c r="A69" s="6" t="s">
        <v>34</v>
      </c>
      <c r="G69" s="7"/>
      <c r="H69" s="7"/>
      <c r="I69" s="7"/>
      <c r="J69" s="7"/>
      <c r="L69" s="6" t="s">
        <v>38</v>
      </c>
      <c r="M69" s="7"/>
      <c r="N69" s="7"/>
    </row>
    <row r="70" spans="1:14" s="6" customFormat="1" x14ac:dyDescent="0.25"/>
    <row r="71" spans="1:14" s="6" customFormat="1" x14ac:dyDescent="0.25">
      <c r="A71" s="6" t="s">
        <v>43</v>
      </c>
      <c r="G71" s="7"/>
      <c r="H71" s="7"/>
      <c r="I71" s="7"/>
      <c r="J71" s="7"/>
      <c r="L71" s="6" t="s">
        <v>38</v>
      </c>
      <c r="M71" s="7"/>
      <c r="N71" s="7"/>
    </row>
    <row r="72" spans="1:14" s="6" customFormat="1" x14ac:dyDescent="0.25">
      <c r="A72" s="15" t="s">
        <v>35</v>
      </c>
    </row>
    <row r="73" spans="1:14" s="6" customFormat="1" x14ac:dyDescent="0.25"/>
    <row r="74" spans="1:14" s="6" customFormat="1" x14ac:dyDescent="0.25"/>
    <row r="75" spans="1:14" s="6" customFormat="1" x14ac:dyDescent="0.25">
      <c r="A75" s="6" t="s">
        <v>36</v>
      </c>
    </row>
    <row r="76" spans="1:14" s="6" customFormat="1" x14ac:dyDescent="0.25"/>
    <row r="77" spans="1:14" s="6" customFormat="1" x14ac:dyDescent="0.25">
      <c r="F77" s="6" t="s">
        <v>95</v>
      </c>
      <c r="I77" s="6" t="s">
        <v>96</v>
      </c>
    </row>
    <row r="78" spans="1:14" s="6" customFormat="1" x14ac:dyDescent="0.25"/>
    <row r="79" spans="1:14" s="6" customFormat="1" x14ac:dyDescent="0.25">
      <c r="A79" s="6" t="s">
        <v>37</v>
      </c>
      <c r="G79" s="7"/>
      <c r="H79" s="7"/>
      <c r="I79" s="7"/>
      <c r="J79" s="7"/>
      <c r="L79" s="6" t="s">
        <v>38</v>
      </c>
      <c r="M79" s="7"/>
      <c r="N79" s="7"/>
    </row>
    <row r="80" spans="1:14" s="6" customFormat="1" x14ac:dyDescent="0.25"/>
    <row r="81" spans="1:14" s="6" customFormat="1" x14ac:dyDescent="0.25"/>
    <row r="82" spans="1:14" s="6" customFormat="1" x14ac:dyDescent="0.25">
      <c r="A82" s="6" t="s">
        <v>39</v>
      </c>
      <c r="G82" s="7"/>
      <c r="H82" s="7"/>
      <c r="I82" s="7"/>
      <c r="J82" s="7"/>
      <c r="L82" s="6" t="s">
        <v>38</v>
      </c>
      <c r="M82" s="7"/>
      <c r="N82" s="7"/>
    </row>
    <row r="83" spans="1:14" s="6" customFormat="1" x14ac:dyDescent="0.25"/>
  </sheetData>
  <sheetProtection password="CFCA" sheet="1" objects="1" scenarios="1"/>
  <mergeCells count="3">
    <mergeCell ref="A1:N1"/>
    <mergeCell ref="A2:N2"/>
    <mergeCell ref="A4:N4"/>
  </mergeCells>
  <phoneticPr fontId="0" type="noConversion"/>
  <pageMargins left="0.75" right="0.75" top="0.75" bottom="0.5" header="0.5" footer="0.25"/>
  <pageSetup scale="80" fitToHeight="0" orientation="portrait" r:id="rId1"/>
  <headerFooter alignWithMargins="0">
    <oddFooter>&amp;CSend completed form to:  Service Center Fee Evaluation Committee, c/o Comptroller's Office, Room 229, Carruth O'Leary Hall</oddFooter>
  </headerFooter>
  <rowBreaks count="1" manualBreakCount="1">
    <brk id="62" max="14" man="1"/>
  </rowBreaks>
  <drawing r:id="rId2"/>
  <legacyDrawing r:id="rId3"/>
  <mc:AlternateContent xmlns:mc="http://schemas.openxmlformats.org/markup-compatibility/2006">
    <mc:Choice Requires="x14">
      <controls>
        <mc:AlternateContent xmlns:mc="http://schemas.openxmlformats.org/markup-compatibility/2006">
          <mc:Choice Requires="x14">
            <control shapeId="1030" r:id="rId4" name="Option Button 6">
              <controlPr defaultSize="0" autoFill="0" autoLine="0" autoPict="0">
                <anchor moveWithCells="1">
                  <from>
                    <xdr:col>10</xdr:col>
                    <xdr:colOff>44450</xdr:colOff>
                    <xdr:row>23</xdr:row>
                    <xdr:rowOff>114300</xdr:rowOff>
                  </from>
                  <to>
                    <xdr:col>11</xdr:col>
                    <xdr:colOff>38100</xdr:colOff>
                    <xdr:row>25</xdr:row>
                    <xdr:rowOff>38100</xdr:rowOff>
                  </to>
                </anchor>
              </controlPr>
            </control>
          </mc:Choice>
        </mc:AlternateContent>
        <mc:AlternateContent xmlns:mc="http://schemas.openxmlformats.org/markup-compatibility/2006">
          <mc:Choice Requires="x14">
            <control shapeId="1032" r:id="rId5" name="Option Button 8">
              <controlPr defaultSize="0" autoFill="0" autoLine="0" autoPict="0">
                <anchor moveWithCells="1">
                  <from>
                    <xdr:col>12</xdr:col>
                    <xdr:colOff>44450</xdr:colOff>
                    <xdr:row>23</xdr:row>
                    <xdr:rowOff>114300</xdr:rowOff>
                  </from>
                  <to>
                    <xdr:col>13</xdr:col>
                    <xdr:colOff>38100</xdr:colOff>
                    <xdr:row>25</xdr:row>
                    <xdr:rowOff>38100</xdr:rowOff>
                  </to>
                </anchor>
              </controlPr>
            </control>
          </mc:Choice>
        </mc:AlternateContent>
        <mc:AlternateContent xmlns:mc="http://schemas.openxmlformats.org/markup-compatibility/2006">
          <mc:Choice Requires="x14">
            <control shapeId="1034" r:id="rId6" name="Option Button 10">
              <controlPr defaultSize="0" autoFill="0" autoLine="0" autoPict="0">
                <anchor moveWithCells="1">
                  <from>
                    <xdr:col>4</xdr:col>
                    <xdr:colOff>215900</xdr:colOff>
                    <xdr:row>75</xdr:row>
                    <xdr:rowOff>114300</xdr:rowOff>
                  </from>
                  <to>
                    <xdr:col>4</xdr:col>
                    <xdr:colOff>533400</xdr:colOff>
                    <xdr:row>77</xdr:row>
                    <xdr:rowOff>57150</xdr:rowOff>
                  </to>
                </anchor>
              </controlPr>
            </control>
          </mc:Choice>
        </mc:AlternateContent>
        <mc:AlternateContent xmlns:mc="http://schemas.openxmlformats.org/markup-compatibility/2006">
          <mc:Choice Requires="x14">
            <control shapeId="1036" r:id="rId7" name="Option Button 12">
              <controlPr defaultSize="0" autoFill="0" autoLine="0" autoPict="0">
                <anchor moveWithCells="1">
                  <from>
                    <xdr:col>7</xdr:col>
                    <xdr:colOff>342900</xdr:colOff>
                    <xdr:row>75</xdr:row>
                    <xdr:rowOff>114300</xdr:rowOff>
                  </from>
                  <to>
                    <xdr:col>7</xdr:col>
                    <xdr:colOff>660400</xdr:colOff>
                    <xdr:row>77</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W61"/>
  <sheetViews>
    <sheetView tabSelected="1" topLeftCell="B1" zoomScaleNormal="100" workbookViewId="0">
      <selection activeCell="O10" sqref="O10:P10"/>
    </sheetView>
  </sheetViews>
  <sheetFormatPr defaultRowHeight="12.5" x14ac:dyDescent="0.25"/>
  <cols>
    <col min="1" max="1" width="18.36328125" customWidth="1"/>
    <col min="2" max="2" width="22.90625" customWidth="1"/>
    <col min="3" max="3" width="10.6328125" style="4" customWidth="1"/>
    <col min="4" max="4" width="14.54296875" bestFit="1" customWidth="1"/>
    <col min="5" max="5" width="11.36328125" customWidth="1"/>
    <col min="6" max="6" width="10.36328125" bestFit="1" customWidth="1"/>
    <col min="7" max="8" width="10.36328125" customWidth="1"/>
    <col min="9" max="9" width="11.90625" bestFit="1" customWidth="1"/>
    <col min="10" max="11" width="11.36328125" bestFit="1" customWidth="1"/>
    <col min="12" max="12" width="6.36328125" customWidth="1"/>
    <col min="13" max="13" width="10.36328125" bestFit="1" customWidth="1"/>
    <col min="14" max="14" width="6.36328125" customWidth="1"/>
    <col min="15" max="15" width="9.90625" bestFit="1" customWidth="1"/>
    <col min="16" max="16" width="5.6328125" bestFit="1" customWidth="1"/>
    <col min="17" max="17" width="7.36328125" customWidth="1"/>
    <col min="18" max="18" width="18.453125" customWidth="1"/>
  </cols>
  <sheetData>
    <row r="1" spans="1:23" ht="15" x14ac:dyDescent="0.3">
      <c r="A1" s="93" t="s">
        <v>143</v>
      </c>
      <c r="B1" s="265"/>
      <c r="C1" s="265"/>
      <c r="D1" s="265"/>
      <c r="E1" s="263" t="s">
        <v>142</v>
      </c>
      <c r="F1" s="266"/>
      <c r="G1" s="266"/>
      <c r="H1" s="266"/>
      <c r="I1" s="266"/>
      <c r="J1" s="149"/>
      <c r="K1" s="149"/>
    </row>
    <row r="2" spans="1:23" ht="15" customHeight="1" x14ac:dyDescent="0.3">
      <c r="A2" s="93"/>
      <c r="C2"/>
      <c r="E2" s="93"/>
    </row>
    <row r="3" spans="1:23" s="6" customFormat="1" ht="31.5" x14ac:dyDescent="0.85">
      <c r="A3" s="376" t="s">
        <v>146</v>
      </c>
      <c r="B3" s="376"/>
      <c r="C3" s="376"/>
      <c r="D3" s="376"/>
      <c r="E3" s="376"/>
      <c r="F3" s="376"/>
      <c r="G3" s="376"/>
      <c r="H3" s="376"/>
      <c r="I3" s="376"/>
      <c r="J3" s="376"/>
      <c r="K3" s="376"/>
      <c r="L3" s="376"/>
      <c r="M3" s="376"/>
      <c r="N3" s="376"/>
      <c r="O3" s="376"/>
      <c r="P3" s="376"/>
      <c r="Q3" s="376"/>
      <c r="R3" s="376"/>
      <c r="S3" s="17"/>
      <c r="T3" s="17"/>
      <c r="U3" s="17"/>
    </row>
    <row r="4" spans="1:23" s="19" customFormat="1" ht="17.5" x14ac:dyDescent="0.35">
      <c r="A4" s="377" t="s">
        <v>53</v>
      </c>
      <c r="B4" s="377"/>
      <c r="C4" s="377"/>
      <c r="D4" s="377"/>
      <c r="E4" s="377"/>
      <c r="F4" s="377"/>
      <c r="G4" s="377"/>
      <c r="H4" s="377"/>
      <c r="I4" s="377"/>
      <c r="J4" s="377"/>
      <c r="K4" s="377"/>
      <c r="L4" s="377"/>
      <c r="M4" s="377"/>
      <c r="N4" s="377"/>
      <c r="O4" s="377"/>
      <c r="P4" s="377"/>
      <c r="Q4" s="377"/>
      <c r="R4" s="377"/>
      <c r="S4" s="18"/>
      <c r="T4" s="18"/>
      <c r="U4" s="18"/>
    </row>
    <row r="5" spans="1:23" s="19" customFormat="1" ht="17.5" x14ac:dyDescent="0.35">
      <c r="A5" s="18"/>
      <c r="B5" s="18"/>
      <c r="C5" s="18"/>
      <c r="D5" s="18"/>
      <c r="E5" s="18"/>
      <c r="F5" s="18"/>
      <c r="G5" s="377" t="s">
        <v>196</v>
      </c>
      <c r="H5" s="377"/>
      <c r="I5" s="18"/>
      <c r="J5" s="18"/>
      <c r="K5" s="18"/>
      <c r="L5" s="18"/>
      <c r="M5" s="18"/>
      <c r="N5" s="18"/>
      <c r="O5" s="18"/>
      <c r="P5" s="18"/>
      <c r="Q5" s="18"/>
      <c r="R5" s="18"/>
      <c r="S5" s="18"/>
      <c r="T5" s="18"/>
      <c r="U5" s="18"/>
    </row>
    <row r="6" spans="1:23" s="19" customFormat="1" ht="17.5" x14ac:dyDescent="0.35">
      <c r="A6" s="267"/>
      <c r="B6" s="214" t="s">
        <v>179</v>
      </c>
      <c r="C6" s="215"/>
      <c r="D6" s="215"/>
      <c r="E6" s="18"/>
      <c r="F6" s="18"/>
      <c r="I6" s="18"/>
      <c r="J6" s="18"/>
      <c r="K6" s="18"/>
      <c r="L6" s="18"/>
      <c r="M6" s="18"/>
      <c r="N6" s="18"/>
      <c r="O6" s="18"/>
      <c r="P6" s="18"/>
      <c r="Q6" s="18"/>
      <c r="R6" s="18"/>
      <c r="S6" s="18"/>
      <c r="T6" s="18"/>
      <c r="U6" s="18"/>
      <c r="V6" s="18"/>
      <c r="W6" s="18"/>
    </row>
    <row r="7" spans="1:23" s="19" customFormat="1" ht="18" thickBot="1" x14ac:dyDescent="0.4">
      <c r="A7" s="18"/>
      <c r="B7" s="18"/>
      <c r="C7" s="18"/>
      <c r="D7" s="104"/>
      <c r="E7" s="18"/>
      <c r="F7" s="18"/>
      <c r="G7" s="18"/>
      <c r="H7" s="104"/>
      <c r="I7" s="104"/>
      <c r="J7" s="18"/>
      <c r="K7" s="18"/>
      <c r="L7" s="18"/>
      <c r="M7" s="18"/>
      <c r="N7" s="18"/>
      <c r="O7" s="104"/>
      <c r="P7" s="104"/>
      <c r="Q7" s="18"/>
      <c r="R7" s="18"/>
      <c r="S7" s="18"/>
      <c r="T7" s="18"/>
      <c r="U7" s="18"/>
    </row>
    <row r="8" spans="1:23" s="6" customFormat="1" x14ac:dyDescent="0.25">
      <c r="A8" s="8"/>
      <c r="B8" s="9"/>
      <c r="C8" s="23"/>
      <c r="D8" s="147"/>
      <c r="E8" s="9"/>
      <c r="F8" s="9"/>
      <c r="G8" s="9"/>
      <c r="J8" s="44"/>
      <c r="K8" s="389" t="s">
        <v>56</v>
      </c>
      <c r="L8" s="390"/>
      <c r="M8" s="390"/>
      <c r="N8" s="390"/>
      <c r="O8" s="390"/>
      <c r="P8" s="390"/>
      <c r="Q8" s="170"/>
      <c r="R8" s="24"/>
    </row>
    <row r="9" spans="1:23" s="6" customFormat="1" x14ac:dyDescent="0.25">
      <c r="A9" s="152"/>
      <c r="C9" s="14"/>
      <c r="D9" s="174"/>
      <c r="I9" s="154"/>
      <c r="K9" s="386" t="s">
        <v>112</v>
      </c>
      <c r="L9" s="387"/>
      <c r="M9" s="387"/>
      <c r="N9" s="387"/>
      <c r="O9" s="387"/>
      <c r="P9" s="388"/>
      <c r="Q9" s="153"/>
      <c r="R9" s="155"/>
    </row>
    <row r="10" spans="1:23" s="6" customFormat="1" ht="50.15" customHeight="1" thickBot="1" x14ac:dyDescent="0.3">
      <c r="A10" s="152"/>
      <c r="C10" s="14"/>
      <c r="D10" s="173"/>
      <c r="E10" s="75"/>
      <c r="H10" s="391" t="s">
        <v>172</v>
      </c>
      <c r="I10" s="391"/>
      <c r="K10" s="383">
        <f>+'Forecasted Usage'!B14</f>
        <v>0</v>
      </c>
      <c r="L10" s="384"/>
      <c r="M10" s="383">
        <f>+'Forecasted Usage'!B15</f>
        <v>0</v>
      </c>
      <c r="N10" s="385"/>
      <c r="O10" s="383">
        <f>+'Forecasted Usage'!B16</f>
        <v>0</v>
      </c>
      <c r="P10" s="385"/>
      <c r="Q10" s="153"/>
      <c r="R10" s="155"/>
    </row>
    <row r="11" spans="1:23" s="6" customFormat="1" ht="41.15" customHeight="1" thickBot="1" x14ac:dyDescent="0.3">
      <c r="A11" s="11" t="s">
        <v>54</v>
      </c>
      <c r="B11" s="12" t="s">
        <v>23</v>
      </c>
      <c r="C11" s="46" t="s">
        <v>193</v>
      </c>
      <c r="D11" s="105" t="s">
        <v>194</v>
      </c>
      <c r="E11" s="49" t="s">
        <v>161</v>
      </c>
      <c r="F11" s="45" t="s">
        <v>159</v>
      </c>
      <c r="G11" s="46" t="s">
        <v>160</v>
      </c>
      <c r="H11" s="46" t="s">
        <v>171</v>
      </c>
      <c r="I11" s="46" t="s">
        <v>178</v>
      </c>
      <c r="J11" s="208" t="s">
        <v>177</v>
      </c>
      <c r="K11" s="123" t="s">
        <v>162</v>
      </c>
      <c r="L11" s="156" t="s">
        <v>57</v>
      </c>
      <c r="M11" s="124" t="s">
        <v>163</v>
      </c>
      <c r="N11" s="135" t="s">
        <v>57</v>
      </c>
      <c r="O11" s="124" t="s">
        <v>164</v>
      </c>
      <c r="P11" s="344" t="s">
        <v>57</v>
      </c>
      <c r="Q11" s="345" t="s">
        <v>78</v>
      </c>
      <c r="R11" s="13" t="s">
        <v>59</v>
      </c>
    </row>
    <row r="12" spans="1:23" s="15" customFormat="1" ht="11.25" customHeight="1" x14ac:dyDescent="0.2">
      <c r="A12" s="171" t="s">
        <v>92</v>
      </c>
      <c r="B12" s="157"/>
      <c r="C12" s="158"/>
      <c r="D12" s="159"/>
      <c r="E12" s="160"/>
      <c r="F12" s="161"/>
      <c r="G12" s="161"/>
      <c r="H12" s="161"/>
      <c r="I12" s="161"/>
      <c r="J12" s="162"/>
      <c r="K12" s="160"/>
      <c r="L12" s="163"/>
      <c r="M12" s="161"/>
      <c r="N12" s="163"/>
      <c r="O12" s="164"/>
      <c r="P12" s="164"/>
      <c r="Q12" s="360"/>
      <c r="R12" s="392" t="s">
        <v>192</v>
      </c>
    </row>
    <row r="13" spans="1:23" s="15" customFormat="1" ht="12" thickBot="1" x14ac:dyDescent="0.3">
      <c r="A13" s="165" t="s">
        <v>1</v>
      </c>
      <c r="B13" s="166" t="s">
        <v>60</v>
      </c>
      <c r="C13" s="167">
        <v>12345678</v>
      </c>
      <c r="D13" s="260" t="s">
        <v>195</v>
      </c>
      <c r="E13" s="362">
        <v>34900</v>
      </c>
      <c r="F13" s="363">
        <v>1</v>
      </c>
      <c r="G13" s="168">
        <f>+E13*F13</f>
        <v>34900</v>
      </c>
      <c r="H13" s="202">
        <v>0.24299999999999999</v>
      </c>
      <c r="I13" s="226">
        <f>+G13*H13</f>
        <v>8480.6999999999989</v>
      </c>
      <c r="J13" s="227">
        <f>SUM(G13:I13)</f>
        <v>43380.942999999999</v>
      </c>
      <c r="K13" s="228">
        <f>J13*L13</f>
        <v>32535.707249999999</v>
      </c>
      <c r="L13" s="169">
        <v>0.75</v>
      </c>
      <c r="M13" s="226">
        <f>J13*N13</f>
        <v>10845.23575</v>
      </c>
      <c r="N13" s="169">
        <v>0.25</v>
      </c>
      <c r="O13" s="111">
        <f>$J13*P13</f>
        <v>0</v>
      </c>
      <c r="P13" s="346">
        <v>0</v>
      </c>
      <c r="Q13" s="361">
        <f t="shared" ref="Q13:Q47" si="0">SUM(L13,N13,P13)</f>
        <v>1</v>
      </c>
      <c r="R13" s="393"/>
    </row>
    <row r="14" spans="1:23" x14ac:dyDescent="0.25">
      <c r="A14" s="268"/>
      <c r="B14" s="269"/>
      <c r="C14" s="270"/>
      <c r="D14" s="271"/>
      <c r="E14" s="272"/>
      <c r="F14" s="273"/>
      <c r="G14" s="137">
        <f t="shared" ref="G14:G47" si="1">+E14*F14</f>
        <v>0</v>
      </c>
      <c r="H14" s="280">
        <v>0.29399999999999998</v>
      </c>
      <c r="I14" s="144">
        <f>+G14*H14</f>
        <v>0</v>
      </c>
      <c r="J14" s="97">
        <f>+G14+I14</f>
        <v>0</v>
      </c>
      <c r="K14" s="98">
        <f>$J14*L14</f>
        <v>0</v>
      </c>
      <c r="L14" s="281"/>
      <c r="M14" s="100">
        <f>$J14*N14</f>
        <v>0</v>
      </c>
      <c r="N14" s="281"/>
      <c r="O14" s="99">
        <f>$J14*P14</f>
        <v>0</v>
      </c>
      <c r="P14" s="281"/>
      <c r="Q14" s="183">
        <f t="shared" si="0"/>
        <v>0</v>
      </c>
      <c r="R14" s="331"/>
    </row>
    <row r="15" spans="1:23" x14ac:dyDescent="0.25">
      <c r="A15" s="274"/>
      <c r="B15" s="275"/>
      <c r="C15" s="270"/>
      <c r="D15" s="271"/>
      <c r="E15" s="272"/>
      <c r="F15" s="273"/>
      <c r="G15" s="137">
        <f t="shared" si="1"/>
        <v>0</v>
      </c>
      <c r="H15" s="280">
        <v>0.29399999999999998</v>
      </c>
      <c r="I15" s="144">
        <f>+G15*H15</f>
        <v>0</v>
      </c>
      <c r="J15" s="97">
        <f>+G15+I15</f>
        <v>0</v>
      </c>
      <c r="K15" s="98">
        <f t="shared" ref="K15:K47" si="2">$J15*L15</f>
        <v>0</v>
      </c>
      <c r="L15" s="281"/>
      <c r="M15" s="100">
        <f>$J15*N15</f>
        <v>0</v>
      </c>
      <c r="N15" s="281"/>
      <c r="O15" s="100">
        <f>$J15*P15</f>
        <v>0</v>
      </c>
      <c r="P15" s="281"/>
      <c r="Q15" s="183">
        <f t="shared" si="0"/>
        <v>0</v>
      </c>
      <c r="R15" s="331"/>
    </row>
    <row r="16" spans="1:23" x14ac:dyDescent="0.25">
      <c r="A16" s="274"/>
      <c r="B16" s="275"/>
      <c r="C16" s="270"/>
      <c r="D16" s="271"/>
      <c r="E16" s="272"/>
      <c r="F16" s="273"/>
      <c r="G16" s="137">
        <f t="shared" si="1"/>
        <v>0</v>
      </c>
      <c r="H16" s="280">
        <v>0.29399999999999998</v>
      </c>
      <c r="I16" s="144">
        <f t="shared" ref="I16:I47" si="3">+G16*H16</f>
        <v>0</v>
      </c>
      <c r="J16" s="97">
        <f t="shared" ref="J16:J47" si="4">+G16+I16</f>
        <v>0</v>
      </c>
      <c r="K16" s="98">
        <f t="shared" si="2"/>
        <v>0</v>
      </c>
      <c r="L16" s="281"/>
      <c r="M16" s="100">
        <f t="shared" ref="M16:M47" si="5">$J16*N16</f>
        <v>0</v>
      </c>
      <c r="N16" s="281"/>
      <c r="O16" s="100">
        <f t="shared" ref="O16:O47" si="6">$J16*P16</f>
        <v>0</v>
      </c>
      <c r="P16" s="281"/>
      <c r="Q16" s="183">
        <f t="shared" si="0"/>
        <v>0</v>
      </c>
      <c r="R16" s="331"/>
    </row>
    <row r="17" spans="1:18" x14ac:dyDescent="0.25">
      <c r="A17" s="274"/>
      <c r="B17" s="275"/>
      <c r="C17" s="270"/>
      <c r="D17" s="271"/>
      <c r="E17" s="272"/>
      <c r="F17" s="273"/>
      <c r="G17" s="137">
        <f t="shared" si="1"/>
        <v>0</v>
      </c>
      <c r="H17" s="280">
        <v>0.29399999999999998</v>
      </c>
      <c r="I17" s="144">
        <f t="shared" si="3"/>
        <v>0</v>
      </c>
      <c r="J17" s="97">
        <f t="shared" si="4"/>
        <v>0</v>
      </c>
      <c r="K17" s="98">
        <f t="shared" si="2"/>
        <v>0</v>
      </c>
      <c r="L17" s="281"/>
      <c r="M17" s="100">
        <f t="shared" si="5"/>
        <v>0</v>
      </c>
      <c r="N17" s="281"/>
      <c r="O17" s="100">
        <f t="shared" si="6"/>
        <v>0</v>
      </c>
      <c r="P17" s="281"/>
      <c r="Q17" s="183">
        <f t="shared" si="0"/>
        <v>0</v>
      </c>
      <c r="R17" s="331"/>
    </row>
    <row r="18" spans="1:18" x14ac:dyDescent="0.25">
      <c r="A18" s="274"/>
      <c r="B18" s="269"/>
      <c r="C18" s="270"/>
      <c r="D18" s="271"/>
      <c r="E18" s="272"/>
      <c r="F18" s="273"/>
      <c r="G18" s="137">
        <f t="shared" si="1"/>
        <v>0</v>
      </c>
      <c r="H18" s="280">
        <v>0.29399999999999998</v>
      </c>
      <c r="I18" s="144">
        <f t="shared" si="3"/>
        <v>0</v>
      </c>
      <c r="J18" s="97">
        <f t="shared" si="4"/>
        <v>0</v>
      </c>
      <c r="K18" s="98">
        <f t="shared" si="2"/>
        <v>0</v>
      </c>
      <c r="L18" s="281"/>
      <c r="M18" s="100">
        <f t="shared" si="5"/>
        <v>0</v>
      </c>
      <c r="N18" s="281"/>
      <c r="O18" s="100">
        <f t="shared" si="6"/>
        <v>0</v>
      </c>
      <c r="P18" s="281"/>
      <c r="Q18" s="183">
        <f t="shared" si="0"/>
        <v>0</v>
      </c>
      <c r="R18" s="331"/>
    </row>
    <row r="19" spans="1:18" x14ac:dyDescent="0.25">
      <c r="A19" s="274"/>
      <c r="B19" s="275"/>
      <c r="C19" s="270"/>
      <c r="D19" s="271"/>
      <c r="E19" s="272"/>
      <c r="F19" s="273"/>
      <c r="G19" s="137">
        <f t="shared" si="1"/>
        <v>0</v>
      </c>
      <c r="H19" s="280">
        <v>0.29399999999999998</v>
      </c>
      <c r="I19" s="144">
        <f t="shared" si="3"/>
        <v>0</v>
      </c>
      <c r="J19" s="97">
        <f t="shared" si="4"/>
        <v>0</v>
      </c>
      <c r="K19" s="98">
        <f t="shared" si="2"/>
        <v>0</v>
      </c>
      <c r="L19" s="281"/>
      <c r="M19" s="100">
        <f t="shared" si="5"/>
        <v>0</v>
      </c>
      <c r="N19" s="281"/>
      <c r="O19" s="100">
        <f t="shared" si="6"/>
        <v>0</v>
      </c>
      <c r="P19" s="281"/>
      <c r="Q19" s="183">
        <f t="shared" si="0"/>
        <v>0</v>
      </c>
      <c r="R19" s="331"/>
    </row>
    <row r="20" spans="1:18" x14ac:dyDescent="0.25">
      <c r="A20" s="274"/>
      <c r="B20" s="275"/>
      <c r="C20" s="270"/>
      <c r="D20" s="271"/>
      <c r="E20" s="272"/>
      <c r="F20" s="273"/>
      <c r="G20" s="137">
        <f t="shared" si="1"/>
        <v>0</v>
      </c>
      <c r="H20" s="280">
        <v>0.29399999999999998</v>
      </c>
      <c r="I20" s="144">
        <f t="shared" si="3"/>
        <v>0</v>
      </c>
      <c r="J20" s="97">
        <f t="shared" si="4"/>
        <v>0</v>
      </c>
      <c r="K20" s="98">
        <f t="shared" si="2"/>
        <v>0</v>
      </c>
      <c r="L20" s="281"/>
      <c r="M20" s="100">
        <f t="shared" si="5"/>
        <v>0</v>
      </c>
      <c r="N20" s="281"/>
      <c r="O20" s="100">
        <f t="shared" si="6"/>
        <v>0</v>
      </c>
      <c r="P20" s="281"/>
      <c r="Q20" s="183">
        <f t="shared" si="0"/>
        <v>0</v>
      </c>
      <c r="R20" s="331"/>
    </row>
    <row r="21" spans="1:18" x14ac:dyDescent="0.25">
      <c r="A21" s="274"/>
      <c r="B21" s="275"/>
      <c r="C21" s="270"/>
      <c r="D21" s="271"/>
      <c r="E21" s="272"/>
      <c r="F21" s="273"/>
      <c r="G21" s="137">
        <f t="shared" si="1"/>
        <v>0</v>
      </c>
      <c r="H21" s="280">
        <v>0.29399999999999998</v>
      </c>
      <c r="I21" s="144">
        <f t="shared" si="3"/>
        <v>0</v>
      </c>
      <c r="J21" s="97">
        <f t="shared" si="4"/>
        <v>0</v>
      </c>
      <c r="K21" s="98">
        <f t="shared" si="2"/>
        <v>0</v>
      </c>
      <c r="L21" s="281"/>
      <c r="M21" s="100">
        <f t="shared" si="5"/>
        <v>0</v>
      </c>
      <c r="N21" s="281"/>
      <c r="O21" s="100">
        <f t="shared" si="6"/>
        <v>0</v>
      </c>
      <c r="P21" s="281"/>
      <c r="Q21" s="183">
        <f t="shared" si="0"/>
        <v>0</v>
      </c>
      <c r="R21" s="331"/>
    </row>
    <row r="22" spans="1:18" x14ac:dyDescent="0.25">
      <c r="A22" s="274"/>
      <c r="B22" s="275"/>
      <c r="C22" s="270"/>
      <c r="D22" s="271"/>
      <c r="E22" s="272"/>
      <c r="F22" s="273"/>
      <c r="G22" s="137">
        <f t="shared" si="1"/>
        <v>0</v>
      </c>
      <c r="H22" s="280">
        <v>0.29399999999999998</v>
      </c>
      <c r="I22" s="144">
        <f t="shared" si="3"/>
        <v>0</v>
      </c>
      <c r="J22" s="97">
        <f t="shared" si="4"/>
        <v>0</v>
      </c>
      <c r="K22" s="98">
        <f t="shared" si="2"/>
        <v>0</v>
      </c>
      <c r="L22" s="281"/>
      <c r="M22" s="100">
        <f t="shared" si="5"/>
        <v>0</v>
      </c>
      <c r="N22" s="281"/>
      <c r="O22" s="100">
        <f t="shared" si="6"/>
        <v>0</v>
      </c>
      <c r="P22" s="281"/>
      <c r="Q22" s="183">
        <f t="shared" si="0"/>
        <v>0</v>
      </c>
      <c r="R22" s="331"/>
    </row>
    <row r="23" spans="1:18" x14ac:dyDescent="0.25">
      <c r="A23" s="274"/>
      <c r="B23" s="275"/>
      <c r="C23" s="270"/>
      <c r="D23" s="271"/>
      <c r="E23" s="272"/>
      <c r="F23" s="273"/>
      <c r="G23" s="137">
        <f t="shared" si="1"/>
        <v>0</v>
      </c>
      <c r="H23" s="280">
        <v>0.29399999999999998</v>
      </c>
      <c r="I23" s="144">
        <f t="shared" si="3"/>
        <v>0</v>
      </c>
      <c r="J23" s="97">
        <f t="shared" si="4"/>
        <v>0</v>
      </c>
      <c r="K23" s="98">
        <f t="shared" si="2"/>
        <v>0</v>
      </c>
      <c r="L23" s="281"/>
      <c r="M23" s="100">
        <f t="shared" si="5"/>
        <v>0</v>
      </c>
      <c r="N23" s="281"/>
      <c r="O23" s="100">
        <f t="shared" si="6"/>
        <v>0</v>
      </c>
      <c r="P23" s="281"/>
      <c r="Q23" s="183">
        <f t="shared" si="0"/>
        <v>0</v>
      </c>
      <c r="R23" s="331"/>
    </row>
    <row r="24" spans="1:18" x14ac:dyDescent="0.25">
      <c r="A24" s="274"/>
      <c r="B24" s="275"/>
      <c r="C24" s="270"/>
      <c r="D24" s="271"/>
      <c r="E24" s="272"/>
      <c r="F24" s="273"/>
      <c r="G24" s="137">
        <f t="shared" si="1"/>
        <v>0</v>
      </c>
      <c r="H24" s="280">
        <v>0.29399999999999998</v>
      </c>
      <c r="I24" s="144">
        <f t="shared" si="3"/>
        <v>0</v>
      </c>
      <c r="J24" s="97">
        <f t="shared" si="4"/>
        <v>0</v>
      </c>
      <c r="K24" s="98">
        <f t="shared" si="2"/>
        <v>0</v>
      </c>
      <c r="L24" s="281"/>
      <c r="M24" s="100">
        <f t="shared" si="5"/>
        <v>0</v>
      </c>
      <c r="N24" s="281"/>
      <c r="O24" s="100">
        <f t="shared" si="6"/>
        <v>0</v>
      </c>
      <c r="P24" s="281"/>
      <c r="Q24" s="183">
        <f t="shared" si="0"/>
        <v>0</v>
      </c>
      <c r="R24" s="331"/>
    </row>
    <row r="25" spans="1:18" x14ac:dyDescent="0.25">
      <c r="A25" s="274"/>
      <c r="B25" s="275"/>
      <c r="C25" s="270"/>
      <c r="D25" s="271"/>
      <c r="E25" s="272"/>
      <c r="F25" s="273"/>
      <c r="G25" s="137">
        <f t="shared" si="1"/>
        <v>0</v>
      </c>
      <c r="H25" s="280">
        <v>0.29399999999999998</v>
      </c>
      <c r="I25" s="144">
        <f t="shared" si="3"/>
        <v>0</v>
      </c>
      <c r="J25" s="97">
        <f t="shared" si="4"/>
        <v>0</v>
      </c>
      <c r="K25" s="98">
        <f t="shared" si="2"/>
        <v>0</v>
      </c>
      <c r="L25" s="281"/>
      <c r="M25" s="100">
        <f t="shared" si="5"/>
        <v>0</v>
      </c>
      <c r="N25" s="281"/>
      <c r="O25" s="100">
        <f t="shared" si="6"/>
        <v>0</v>
      </c>
      <c r="P25" s="281"/>
      <c r="Q25" s="183">
        <f t="shared" si="0"/>
        <v>0</v>
      </c>
      <c r="R25" s="331"/>
    </row>
    <row r="26" spans="1:18" x14ac:dyDescent="0.25">
      <c r="A26" s="274"/>
      <c r="B26" s="275"/>
      <c r="C26" s="270"/>
      <c r="D26" s="271"/>
      <c r="E26" s="272"/>
      <c r="F26" s="273"/>
      <c r="G26" s="137">
        <f t="shared" si="1"/>
        <v>0</v>
      </c>
      <c r="H26" s="280">
        <v>0.29399999999999998</v>
      </c>
      <c r="I26" s="144">
        <f t="shared" si="3"/>
        <v>0</v>
      </c>
      <c r="J26" s="97">
        <f t="shared" si="4"/>
        <v>0</v>
      </c>
      <c r="K26" s="98">
        <f t="shared" si="2"/>
        <v>0</v>
      </c>
      <c r="L26" s="281"/>
      <c r="M26" s="100">
        <f t="shared" si="5"/>
        <v>0</v>
      </c>
      <c r="N26" s="281"/>
      <c r="O26" s="100">
        <f t="shared" si="6"/>
        <v>0</v>
      </c>
      <c r="P26" s="281"/>
      <c r="Q26" s="183">
        <f t="shared" si="0"/>
        <v>0</v>
      </c>
      <c r="R26" s="331"/>
    </row>
    <row r="27" spans="1:18" x14ac:dyDescent="0.25">
      <c r="A27" s="274"/>
      <c r="B27" s="275"/>
      <c r="C27" s="270"/>
      <c r="D27" s="271"/>
      <c r="E27" s="272"/>
      <c r="F27" s="273"/>
      <c r="G27" s="137">
        <f t="shared" si="1"/>
        <v>0</v>
      </c>
      <c r="H27" s="280">
        <v>0.29399999999999998</v>
      </c>
      <c r="I27" s="144">
        <f t="shared" si="3"/>
        <v>0</v>
      </c>
      <c r="J27" s="97">
        <f t="shared" si="4"/>
        <v>0</v>
      </c>
      <c r="K27" s="98">
        <f t="shared" si="2"/>
        <v>0</v>
      </c>
      <c r="L27" s="281"/>
      <c r="M27" s="100">
        <f t="shared" si="5"/>
        <v>0</v>
      </c>
      <c r="N27" s="281"/>
      <c r="O27" s="100">
        <f t="shared" si="6"/>
        <v>0</v>
      </c>
      <c r="P27" s="281"/>
      <c r="Q27" s="183">
        <f t="shared" si="0"/>
        <v>0</v>
      </c>
      <c r="R27" s="331"/>
    </row>
    <row r="28" spans="1:18" x14ac:dyDescent="0.25">
      <c r="A28" s="274"/>
      <c r="B28" s="275"/>
      <c r="C28" s="270"/>
      <c r="D28" s="271"/>
      <c r="E28" s="272"/>
      <c r="F28" s="273"/>
      <c r="G28" s="137">
        <f t="shared" si="1"/>
        <v>0</v>
      </c>
      <c r="H28" s="280">
        <v>0.29399999999999998</v>
      </c>
      <c r="I28" s="144">
        <f t="shared" si="3"/>
        <v>0</v>
      </c>
      <c r="J28" s="97">
        <f t="shared" si="4"/>
        <v>0</v>
      </c>
      <c r="K28" s="98">
        <f t="shared" si="2"/>
        <v>0</v>
      </c>
      <c r="L28" s="281"/>
      <c r="M28" s="100">
        <f t="shared" si="5"/>
        <v>0</v>
      </c>
      <c r="N28" s="281"/>
      <c r="O28" s="100">
        <f t="shared" si="6"/>
        <v>0</v>
      </c>
      <c r="P28" s="281"/>
      <c r="Q28" s="183">
        <f t="shared" si="0"/>
        <v>0</v>
      </c>
      <c r="R28" s="331"/>
    </row>
    <row r="29" spans="1:18" x14ac:dyDescent="0.25">
      <c r="A29" s="274"/>
      <c r="B29" s="275"/>
      <c r="C29" s="270"/>
      <c r="D29" s="271"/>
      <c r="E29" s="272"/>
      <c r="F29" s="273"/>
      <c r="G29" s="137">
        <f t="shared" si="1"/>
        <v>0</v>
      </c>
      <c r="H29" s="280">
        <v>0.29399999999999998</v>
      </c>
      <c r="I29" s="144">
        <f t="shared" si="3"/>
        <v>0</v>
      </c>
      <c r="J29" s="97">
        <f t="shared" si="4"/>
        <v>0</v>
      </c>
      <c r="K29" s="98">
        <f t="shared" si="2"/>
        <v>0</v>
      </c>
      <c r="L29" s="281"/>
      <c r="M29" s="100">
        <f t="shared" si="5"/>
        <v>0</v>
      </c>
      <c r="N29" s="281"/>
      <c r="O29" s="100">
        <f t="shared" si="6"/>
        <v>0</v>
      </c>
      <c r="P29" s="281"/>
      <c r="Q29" s="183">
        <f t="shared" si="0"/>
        <v>0</v>
      </c>
      <c r="R29" s="331"/>
    </row>
    <row r="30" spans="1:18" x14ac:dyDescent="0.25">
      <c r="A30" s="274"/>
      <c r="B30" s="275"/>
      <c r="C30" s="270"/>
      <c r="D30" s="271"/>
      <c r="E30" s="272"/>
      <c r="F30" s="273"/>
      <c r="G30" s="137">
        <f t="shared" si="1"/>
        <v>0</v>
      </c>
      <c r="H30" s="280">
        <v>0.29399999999999998</v>
      </c>
      <c r="I30" s="144">
        <f t="shared" si="3"/>
        <v>0</v>
      </c>
      <c r="J30" s="97">
        <f t="shared" si="4"/>
        <v>0</v>
      </c>
      <c r="K30" s="98">
        <f t="shared" si="2"/>
        <v>0</v>
      </c>
      <c r="L30" s="281"/>
      <c r="M30" s="100">
        <f t="shared" si="5"/>
        <v>0</v>
      </c>
      <c r="N30" s="281"/>
      <c r="O30" s="100">
        <f t="shared" si="6"/>
        <v>0</v>
      </c>
      <c r="P30" s="281"/>
      <c r="Q30" s="183">
        <f t="shared" si="0"/>
        <v>0</v>
      </c>
      <c r="R30" s="331"/>
    </row>
    <row r="31" spans="1:18" x14ac:dyDescent="0.25">
      <c r="A31" s="274"/>
      <c r="B31" s="275"/>
      <c r="C31" s="270"/>
      <c r="D31" s="271"/>
      <c r="E31" s="272"/>
      <c r="F31" s="273"/>
      <c r="G31" s="137">
        <f t="shared" si="1"/>
        <v>0</v>
      </c>
      <c r="H31" s="280">
        <v>0.29399999999999998</v>
      </c>
      <c r="I31" s="144">
        <f t="shared" si="3"/>
        <v>0</v>
      </c>
      <c r="J31" s="97">
        <f t="shared" si="4"/>
        <v>0</v>
      </c>
      <c r="K31" s="98">
        <f t="shared" si="2"/>
        <v>0</v>
      </c>
      <c r="L31" s="281"/>
      <c r="M31" s="100">
        <f t="shared" si="5"/>
        <v>0</v>
      </c>
      <c r="N31" s="281"/>
      <c r="O31" s="100">
        <f t="shared" si="6"/>
        <v>0</v>
      </c>
      <c r="P31" s="281"/>
      <c r="Q31" s="183">
        <f t="shared" si="0"/>
        <v>0</v>
      </c>
      <c r="R31" s="331"/>
    </row>
    <row r="32" spans="1:18" x14ac:dyDescent="0.25">
      <c r="A32" s="274"/>
      <c r="B32" s="275"/>
      <c r="C32" s="270"/>
      <c r="D32" s="271"/>
      <c r="E32" s="272"/>
      <c r="F32" s="273"/>
      <c r="G32" s="137">
        <f t="shared" si="1"/>
        <v>0</v>
      </c>
      <c r="H32" s="280">
        <v>0.29399999999999998</v>
      </c>
      <c r="I32" s="144">
        <f t="shared" si="3"/>
        <v>0</v>
      </c>
      <c r="J32" s="97">
        <f t="shared" si="4"/>
        <v>0</v>
      </c>
      <c r="K32" s="98">
        <f t="shared" si="2"/>
        <v>0</v>
      </c>
      <c r="L32" s="281"/>
      <c r="M32" s="100">
        <f t="shared" si="5"/>
        <v>0</v>
      </c>
      <c r="N32" s="281"/>
      <c r="O32" s="100">
        <f t="shared" si="6"/>
        <v>0</v>
      </c>
      <c r="P32" s="281"/>
      <c r="Q32" s="183">
        <f t="shared" si="0"/>
        <v>0</v>
      </c>
      <c r="R32" s="331"/>
    </row>
    <row r="33" spans="1:18" x14ac:dyDescent="0.25">
      <c r="A33" s="274"/>
      <c r="B33" s="275"/>
      <c r="C33" s="270"/>
      <c r="D33" s="271"/>
      <c r="E33" s="272"/>
      <c r="F33" s="273"/>
      <c r="G33" s="137">
        <f t="shared" si="1"/>
        <v>0</v>
      </c>
      <c r="H33" s="280">
        <v>0.29399999999999998</v>
      </c>
      <c r="I33" s="144">
        <f t="shared" si="3"/>
        <v>0</v>
      </c>
      <c r="J33" s="97">
        <f t="shared" si="4"/>
        <v>0</v>
      </c>
      <c r="K33" s="98">
        <f t="shared" si="2"/>
        <v>0</v>
      </c>
      <c r="L33" s="281"/>
      <c r="M33" s="100">
        <f t="shared" si="5"/>
        <v>0</v>
      </c>
      <c r="N33" s="281"/>
      <c r="O33" s="100">
        <f t="shared" si="6"/>
        <v>0</v>
      </c>
      <c r="P33" s="281"/>
      <c r="Q33" s="183">
        <f t="shared" si="0"/>
        <v>0</v>
      </c>
      <c r="R33" s="331"/>
    </row>
    <row r="34" spans="1:18" x14ac:dyDescent="0.25">
      <c r="A34" s="274"/>
      <c r="B34" s="275"/>
      <c r="C34" s="270"/>
      <c r="D34" s="271"/>
      <c r="E34" s="272"/>
      <c r="F34" s="273"/>
      <c r="G34" s="137">
        <f t="shared" si="1"/>
        <v>0</v>
      </c>
      <c r="H34" s="280">
        <v>0.29399999999999998</v>
      </c>
      <c r="I34" s="144">
        <f t="shared" si="3"/>
        <v>0</v>
      </c>
      <c r="J34" s="97">
        <f t="shared" si="4"/>
        <v>0</v>
      </c>
      <c r="K34" s="98">
        <f t="shared" si="2"/>
        <v>0</v>
      </c>
      <c r="L34" s="281"/>
      <c r="M34" s="100">
        <f t="shared" si="5"/>
        <v>0</v>
      </c>
      <c r="N34" s="281"/>
      <c r="O34" s="100">
        <f t="shared" si="6"/>
        <v>0</v>
      </c>
      <c r="P34" s="281"/>
      <c r="Q34" s="183">
        <f t="shared" si="0"/>
        <v>0</v>
      </c>
      <c r="R34" s="331"/>
    </row>
    <row r="35" spans="1:18" x14ac:dyDescent="0.25">
      <c r="A35" s="274"/>
      <c r="B35" s="275"/>
      <c r="C35" s="270"/>
      <c r="D35" s="271"/>
      <c r="E35" s="272"/>
      <c r="F35" s="273"/>
      <c r="G35" s="137">
        <f t="shared" si="1"/>
        <v>0</v>
      </c>
      <c r="H35" s="280">
        <v>0.29399999999999998</v>
      </c>
      <c r="I35" s="144">
        <f t="shared" si="3"/>
        <v>0</v>
      </c>
      <c r="J35" s="97">
        <f t="shared" si="4"/>
        <v>0</v>
      </c>
      <c r="K35" s="98">
        <f t="shared" si="2"/>
        <v>0</v>
      </c>
      <c r="L35" s="281"/>
      <c r="M35" s="100">
        <f t="shared" si="5"/>
        <v>0</v>
      </c>
      <c r="N35" s="281"/>
      <c r="O35" s="100">
        <f t="shared" si="6"/>
        <v>0</v>
      </c>
      <c r="P35" s="281"/>
      <c r="Q35" s="183">
        <f t="shared" si="0"/>
        <v>0</v>
      </c>
      <c r="R35" s="331"/>
    </row>
    <row r="36" spans="1:18" x14ac:dyDescent="0.25">
      <c r="A36" s="274"/>
      <c r="B36" s="275"/>
      <c r="C36" s="270"/>
      <c r="D36" s="271"/>
      <c r="E36" s="272"/>
      <c r="F36" s="273"/>
      <c r="G36" s="137">
        <f t="shared" si="1"/>
        <v>0</v>
      </c>
      <c r="H36" s="280">
        <v>0.29399999999999998</v>
      </c>
      <c r="I36" s="144">
        <f t="shared" si="3"/>
        <v>0</v>
      </c>
      <c r="J36" s="97">
        <f t="shared" si="4"/>
        <v>0</v>
      </c>
      <c r="K36" s="98">
        <f t="shared" si="2"/>
        <v>0</v>
      </c>
      <c r="L36" s="281"/>
      <c r="M36" s="100">
        <f t="shared" si="5"/>
        <v>0</v>
      </c>
      <c r="N36" s="281"/>
      <c r="O36" s="100">
        <f t="shared" si="6"/>
        <v>0</v>
      </c>
      <c r="P36" s="281"/>
      <c r="Q36" s="183">
        <f t="shared" si="0"/>
        <v>0</v>
      </c>
      <c r="R36" s="331"/>
    </row>
    <row r="37" spans="1:18" x14ac:dyDescent="0.25">
      <c r="A37" s="274"/>
      <c r="B37" s="275"/>
      <c r="C37" s="270"/>
      <c r="D37" s="271"/>
      <c r="E37" s="272"/>
      <c r="F37" s="273"/>
      <c r="G37" s="137">
        <f t="shared" si="1"/>
        <v>0</v>
      </c>
      <c r="H37" s="280">
        <v>0.29399999999999998</v>
      </c>
      <c r="I37" s="144">
        <f t="shared" si="3"/>
        <v>0</v>
      </c>
      <c r="J37" s="97">
        <f t="shared" si="4"/>
        <v>0</v>
      </c>
      <c r="K37" s="98">
        <f t="shared" si="2"/>
        <v>0</v>
      </c>
      <c r="L37" s="281"/>
      <c r="M37" s="100">
        <f t="shared" si="5"/>
        <v>0</v>
      </c>
      <c r="N37" s="281"/>
      <c r="O37" s="100">
        <f t="shared" si="6"/>
        <v>0</v>
      </c>
      <c r="P37" s="281"/>
      <c r="Q37" s="183">
        <f t="shared" si="0"/>
        <v>0</v>
      </c>
      <c r="R37" s="331"/>
    </row>
    <row r="38" spans="1:18" x14ac:dyDescent="0.25">
      <c r="A38" s="274"/>
      <c r="B38" s="275"/>
      <c r="C38" s="270"/>
      <c r="D38" s="271"/>
      <c r="E38" s="272"/>
      <c r="F38" s="273"/>
      <c r="G38" s="137">
        <f t="shared" si="1"/>
        <v>0</v>
      </c>
      <c r="H38" s="280">
        <v>0.29399999999999998</v>
      </c>
      <c r="I38" s="144">
        <f t="shared" si="3"/>
        <v>0</v>
      </c>
      <c r="J38" s="97">
        <f t="shared" si="4"/>
        <v>0</v>
      </c>
      <c r="K38" s="98">
        <f t="shared" si="2"/>
        <v>0</v>
      </c>
      <c r="L38" s="281"/>
      <c r="M38" s="100">
        <f t="shared" si="5"/>
        <v>0</v>
      </c>
      <c r="N38" s="281"/>
      <c r="O38" s="100">
        <f t="shared" si="6"/>
        <v>0</v>
      </c>
      <c r="P38" s="281"/>
      <c r="Q38" s="183">
        <f t="shared" si="0"/>
        <v>0</v>
      </c>
      <c r="R38" s="331"/>
    </row>
    <row r="39" spans="1:18" x14ac:dyDescent="0.25">
      <c r="A39" s="274"/>
      <c r="B39" s="275"/>
      <c r="C39" s="270"/>
      <c r="D39" s="271"/>
      <c r="E39" s="272"/>
      <c r="F39" s="273"/>
      <c r="G39" s="137">
        <f t="shared" si="1"/>
        <v>0</v>
      </c>
      <c r="H39" s="280">
        <v>0.29399999999999998</v>
      </c>
      <c r="I39" s="144">
        <f t="shared" si="3"/>
        <v>0</v>
      </c>
      <c r="J39" s="97">
        <f t="shared" si="4"/>
        <v>0</v>
      </c>
      <c r="K39" s="98">
        <f t="shared" si="2"/>
        <v>0</v>
      </c>
      <c r="L39" s="281"/>
      <c r="M39" s="100">
        <f t="shared" si="5"/>
        <v>0</v>
      </c>
      <c r="N39" s="281"/>
      <c r="O39" s="100">
        <f t="shared" si="6"/>
        <v>0</v>
      </c>
      <c r="P39" s="281"/>
      <c r="Q39" s="183">
        <f t="shared" si="0"/>
        <v>0</v>
      </c>
      <c r="R39" s="331"/>
    </row>
    <row r="40" spans="1:18" x14ac:dyDescent="0.25">
      <c r="A40" s="274"/>
      <c r="B40" s="275"/>
      <c r="C40" s="270"/>
      <c r="D40" s="271"/>
      <c r="E40" s="272"/>
      <c r="F40" s="273"/>
      <c r="G40" s="137">
        <f t="shared" si="1"/>
        <v>0</v>
      </c>
      <c r="H40" s="280">
        <v>0.29399999999999998</v>
      </c>
      <c r="I40" s="144">
        <f t="shared" si="3"/>
        <v>0</v>
      </c>
      <c r="J40" s="97">
        <f t="shared" si="4"/>
        <v>0</v>
      </c>
      <c r="K40" s="98">
        <f t="shared" si="2"/>
        <v>0</v>
      </c>
      <c r="L40" s="281"/>
      <c r="M40" s="100">
        <f t="shared" si="5"/>
        <v>0</v>
      </c>
      <c r="N40" s="281"/>
      <c r="O40" s="100">
        <f t="shared" si="6"/>
        <v>0</v>
      </c>
      <c r="P40" s="281"/>
      <c r="Q40" s="183">
        <f t="shared" si="0"/>
        <v>0</v>
      </c>
      <c r="R40" s="331"/>
    </row>
    <row r="41" spans="1:18" x14ac:dyDescent="0.25">
      <c r="A41" s="274"/>
      <c r="B41" s="275"/>
      <c r="C41" s="270"/>
      <c r="D41" s="271"/>
      <c r="E41" s="272"/>
      <c r="F41" s="273"/>
      <c r="G41" s="137">
        <f t="shared" si="1"/>
        <v>0</v>
      </c>
      <c r="H41" s="280">
        <v>0.29399999999999998</v>
      </c>
      <c r="I41" s="144">
        <f t="shared" si="3"/>
        <v>0</v>
      </c>
      <c r="J41" s="97">
        <f t="shared" si="4"/>
        <v>0</v>
      </c>
      <c r="K41" s="98">
        <f t="shared" si="2"/>
        <v>0</v>
      </c>
      <c r="L41" s="281"/>
      <c r="M41" s="100">
        <f t="shared" si="5"/>
        <v>0</v>
      </c>
      <c r="N41" s="281"/>
      <c r="O41" s="100">
        <f t="shared" si="6"/>
        <v>0</v>
      </c>
      <c r="P41" s="281"/>
      <c r="Q41" s="183">
        <f t="shared" si="0"/>
        <v>0</v>
      </c>
      <c r="R41" s="331"/>
    </row>
    <row r="42" spans="1:18" x14ac:dyDescent="0.25">
      <c r="A42" s="274"/>
      <c r="B42" s="275"/>
      <c r="C42" s="270"/>
      <c r="D42" s="271"/>
      <c r="E42" s="272"/>
      <c r="F42" s="273"/>
      <c r="G42" s="137">
        <f t="shared" si="1"/>
        <v>0</v>
      </c>
      <c r="H42" s="280">
        <v>0.29399999999999998</v>
      </c>
      <c r="I42" s="144">
        <f t="shared" si="3"/>
        <v>0</v>
      </c>
      <c r="J42" s="97">
        <f t="shared" si="4"/>
        <v>0</v>
      </c>
      <c r="K42" s="98">
        <f t="shared" si="2"/>
        <v>0</v>
      </c>
      <c r="L42" s="281"/>
      <c r="M42" s="100">
        <f t="shared" si="5"/>
        <v>0</v>
      </c>
      <c r="N42" s="281"/>
      <c r="O42" s="100">
        <f t="shared" si="6"/>
        <v>0</v>
      </c>
      <c r="P42" s="281"/>
      <c r="Q42" s="183">
        <f t="shared" si="0"/>
        <v>0</v>
      </c>
      <c r="R42" s="331"/>
    </row>
    <row r="43" spans="1:18" x14ac:dyDescent="0.25">
      <c r="A43" s="274"/>
      <c r="B43" s="275"/>
      <c r="C43" s="270"/>
      <c r="D43" s="271"/>
      <c r="E43" s="272"/>
      <c r="F43" s="273"/>
      <c r="G43" s="137">
        <f t="shared" si="1"/>
        <v>0</v>
      </c>
      <c r="H43" s="280">
        <v>0.29399999999999998</v>
      </c>
      <c r="I43" s="144">
        <f t="shared" si="3"/>
        <v>0</v>
      </c>
      <c r="J43" s="97">
        <f t="shared" si="4"/>
        <v>0</v>
      </c>
      <c r="K43" s="98">
        <f t="shared" si="2"/>
        <v>0</v>
      </c>
      <c r="L43" s="281"/>
      <c r="M43" s="100">
        <f t="shared" si="5"/>
        <v>0</v>
      </c>
      <c r="N43" s="281"/>
      <c r="O43" s="100">
        <f t="shared" si="6"/>
        <v>0</v>
      </c>
      <c r="P43" s="281"/>
      <c r="Q43" s="183">
        <f t="shared" si="0"/>
        <v>0</v>
      </c>
      <c r="R43" s="331"/>
    </row>
    <row r="44" spans="1:18" x14ac:dyDescent="0.25">
      <c r="A44" s="274"/>
      <c r="B44" s="275"/>
      <c r="C44" s="270"/>
      <c r="D44" s="271"/>
      <c r="E44" s="272"/>
      <c r="F44" s="273"/>
      <c r="G44" s="137">
        <f t="shared" si="1"/>
        <v>0</v>
      </c>
      <c r="H44" s="280">
        <v>0.29399999999999998</v>
      </c>
      <c r="I44" s="144">
        <f t="shared" si="3"/>
        <v>0</v>
      </c>
      <c r="J44" s="97">
        <f t="shared" si="4"/>
        <v>0</v>
      </c>
      <c r="K44" s="98">
        <f t="shared" si="2"/>
        <v>0</v>
      </c>
      <c r="L44" s="281"/>
      <c r="M44" s="100">
        <f t="shared" si="5"/>
        <v>0</v>
      </c>
      <c r="N44" s="281"/>
      <c r="O44" s="100">
        <f t="shared" si="6"/>
        <v>0</v>
      </c>
      <c r="P44" s="281"/>
      <c r="Q44" s="183">
        <f t="shared" si="0"/>
        <v>0</v>
      </c>
      <c r="R44" s="331"/>
    </row>
    <row r="45" spans="1:18" x14ac:dyDescent="0.25">
      <c r="A45" s="274"/>
      <c r="B45" s="275"/>
      <c r="C45" s="270"/>
      <c r="D45" s="271"/>
      <c r="E45" s="272"/>
      <c r="F45" s="273"/>
      <c r="G45" s="137">
        <f t="shared" si="1"/>
        <v>0</v>
      </c>
      <c r="H45" s="280">
        <v>0.29399999999999998</v>
      </c>
      <c r="I45" s="144">
        <f t="shared" si="3"/>
        <v>0</v>
      </c>
      <c r="J45" s="97">
        <f t="shared" si="4"/>
        <v>0</v>
      </c>
      <c r="K45" s="98">
        <f t="shared" si="2"/>
        <v>0</v>
      </c>
      <c r="L45" s="281"/>
      <c r="M45" s="100">
        <f t="shared" si="5"/>
        <v>0</v>
      </c>
      <c r="N45" s="281"/>
      <c r="O45" s="100">
        <f t="shared" si="6"/>
        <v>0</v>
      </c>
      <c r="P45" s="281"/>
      <c r="Q45" s="183">
        <f t="shared" si="0"/>
        <v>0</v>
      </c>
      <c r="R45" s="331"/>
    </row>
    <row r="46" spans="1:18" x14ac:dyDescent="0.25">
      <c r="A46" s="274"/>
      <c r="B46" s="275"/>
      <c r="C46" s="270"/>
      <c r="D46" s="271"/>
      <c r="E46" s="272"/>
      <c r="F46" s="273"/>
      <c r="G46" s="137">
        <f t="shared" si="1"/>
        <v>0</v>
      </c>
      <c r="H46" s="280">
        <v>0.29399999999999998</v>
      </c>
      <c r="I46" s="144">
        <f t="shared" si="3"/>
        <v>0</v>
      </c>
      <c r="J46" s="97">
        <f t="shared" si="4"/>
        <v>0</v>
      </c>
      <c r="K46" s="98">
        <f t="shared" si="2"/>
        <v>0</v>
      </c>
      <c r="L46" s="281"/>
      <c r="M46" s="100">
        <f t="shared" si="5"/>
        <v>0</v>
      </c>
      <c r="N46" s="281"/>
      <c r="O46" s="100">
        <f t="shared" si="6"/>
        <v>0</v>
      </c>
      <c r="P46" s="281"/>
      <c r="Q46" s="183">
        <f t="shared" si="0"/>
        <v>0</v>
      </c>
      <c r="R46" s="331"/>
    </row>
    <row r="47" spans="1:18" x14ac:dyDescent="0.25">
      <c r="A47" s="276"/>
      <c r="B47" s="277"/>
      <c r="C47" s="278"/>
      <c r="D47" s="279"/>
      <c r="E47" s="272"/>
      <c r="F47" s="273"/>
      <c r="G47" s="137">
        <f t="shared" si="1"/>
        <v>0</v>
      </c>
      <c r="H47" s="280">
        <v>0.29399999999999998</v>
      </c>
      <c r="I47" s="144">
        <f t="shared" si="3"/>
        <v>0</v>
      </c>
      <c r="J47" s="97">
        <f t="shared" si="4"/>
        <v>0</v>
      </c>
      <c r="K47" s="98">
        <f t="shared" si="2"/>
        <v>0</v>
      </c>
      <c r="L47" s="282"/>
      <c r="M47" s="100">
        <f t="shared" si="5"/>
        <v>0</v>
      </c>
      <c r="N47" s="282"/>
      <c r="O47" s="100">
        <f t="shared" si="6"/>
        <v>0</v>
      </c>
      <c r="P47" s="282"/>
      <c r="Q47" s="183">
        <f t="shared" si="0"/>
        <v>0</v>
      </c>
      <c r="R47" s="332"/>
    </row>
    <row r="48" spans="1:18" ht="13" x14ac:dyDescent="0.3">
      <c r="D48" s="204" t="s">
        <v>62</v>
      </c>
      <c r="E48" s="368">
        <f>SUM(E14:E47)</f>
        <v>0</v>
      </c>
      <c r="F48" s="334"/>
      <c r="G48" s="335">
        <f>SUM(G14:G47)</f>
        <v>0</v>
      </c>
      <c r="H48" s="335"/>
      <c r="I48" s="335">
        <f>SUM(I14:I47)</f>
        <v>0</v>
      </c>
      <c r="J48" s="336">
        <f>SUM(J14:J47)</f>
        <v>0</v>
      </c>
      <c r="K48" s="335">
        <f>SUM(K14:K47)</f>
        <v>0</v>
      </c>
      <c r="L48" s="337"/>
      <c r="M48" s="335">
        <f>SUM(M14:M47)</f>
        <v>0</v>
      </c>
      <c r="N48" s="2"/>
      <c r="O48" s="335">
        <f>SUM(O14:O47)</f>
        <v>0</v>
      </c>
      <c r="P48" s="338"/>
    </row>
    <row r="49" spans="1:17" x14ac:dyDescent="0.25">
      <c r="K49" s="380" t="s">
        <v>61</v>
      </c>
      <c r="L49" s="381"/>
      <c r="M49" s="380"/>
      <c r="N49" s="380"/>
      <c r="O49" s="55"/>
      <c r="P49" s="55"/>
      <c r="Q49" s="55"/>
    </row>
    <row r="51" spans="1:17" ht="14" x14ac:dyDescent="0.3">
      <c r="A51" s="207" t="s">
        <v>151</v>
      </c>
      <c r="B51" s="4"/>
      <c r="C51"/>
    </row>
    <row r="52" spans="1:17" ht="13" x14ac:dyDescent="0.3">
      <c r="A52" s="1" t="s">
        <v>152</v>
      </c>
      <c r="B52" s="204"/>
      <c r="C52" s="1"/>
      <c r="D52" s="1"/>
      <c r="E52" s="1"/>
      <c r="F52" s="1"/>
    </row>
    <row r="53" spans="1:17" ht="13" x14ac:dyDescent="0.3">
      <c r="A53" s="1" t="s">
        <v>180</v>
      </c>
      <c r="B53" s="1"/>
      <c r="C53" s="1"/>
      <c r="D53" s="1"/>
      <c r="E53" s="1"/>
      <c r="F53" s="1"/>
    </row>
    <row r="54" spans="1:17" ht="14" x14ac:dyDescent="0.3">
      <c r="A54" s="143" t="s">
        <v>176</v>
      </c>
      <c r="B54" s="205"/>
      <c r="C54" s="205"/>
      <c r="D54" s="205"/>
      <c r="E54" s="205"/>
      <c r="F54" s="205"/>
    </row>
    <row r="55" spans="1:17" ht="15.5" x14ac:dyDescent="0.35">
      <c r="A55" s="142" t="s">
        <v>173</v>
      </c>
      <c r="B55" s="142"/>
      <c r="C55" s="142"/>
      <c r="D55" s="206"/>
    </row>
    <row r="56" spans="1:17" ht="14.5" thickBot="1" x14ac:dyDescent="0.35">
      <c r="C56" s="353" t="s">
        <v>198</v>
      </c>
      <c r="D56" s="143"/>
    </row>
    <row r="57" spans="1:17" ht="14" x14ac:dyDescent="0.3">
      <c r="B57" s="216" t="s">
        <v>174</v>
      </c>
      <c r="C57" s="354">
        <v>0.29399999999999998</v>
      </c>
      <c r="D57" s="328"/>
    </row>
    <row r="58" spans="1:17" ht="14" x14ac:dyDescent="0.3">
      <c r="B58" s="216" t="s">
        <v>175</v>
      </c>
      <c r="C58" s="328">
        <v>0.314</v>
      </c>
      <c r="D58" s="328"/>
    </row>
    <row r="59" spans="1:17" ht="14" x14ac:dyDescent="0.3">
      <c r="A59" s="382" t="s">
        <v>191</v>
      </c>
      <c r="B59" s="382"/>
      <c r="C59" s="328">
        <v>0.11600000000000001</v>
      </c>
      <c r="D59" s="328"/>
    </row>
    <row r="60" spans="1:17" ht="14" x14ac:dyDescent="0.3">
      <c r="B60" s="216" t="s">
        <v>197</v>
      </c>
      <c r="C60" s="328" t="s">
        <v>197</v>
      </c>
      <c r="D60" s="357"/>
    </row>
    <row r="61" spans="1:17" x14ac:dyDescent="0.25">
      <c r="A61" s="141"/>
    </row>
  </sheetData>
  <sheetProtection algorithmName="SHA-512" hashValue="eJ3C1I0G3rNEpCSlGM0girg+cXHlfnuq4rSmcyLurNro4cuAss6aJv6hz5zoflchv+KzFu24qIbo/BBgOweBJw==" saltValue="iQXXu221V55MMbBdHCiMzg==" spinCount="100000" sheet="1" objects="1" scenarios="1"/>
  <dataConsolidate/>
  <mergeCells count="12">
    <mergeCell ref="K49:N49"/>
    <mergeCell ref="A59:B59"/>
    <mergeCell ref="A3:R3"/>
    <mergeCell ref="A4:R4"/>
    <mergeCell ref="K10:L10"/>
    <mergeCell ref="M10:N10"/>
    <mergeCell ref="O10:P10"/>
    <mergeCell ref="K9:P9"/>
    <mergeCell ref="K8:P8"/>
    <mergeCell ref="G5:H5"/>
    <mergeCell ref="H10:I10"/>
    <mergeCell ref="R12:R13"/>
  </mergeCells>
  <phoneticPr fontId="0" type="noConversion"/>
  <conditionalFormatting sqref="Q13">
    <cfRule type="cellIs" dxfId="6" priority="1" stopIfTrue="1" operator="greaterThan">
      <formula>100</formula>
    </cfRule>
    <cfRule type="cellIs" dxfId="5" priority="2" stopIfTrue="1" operator="greaterThan">
      <formula>1</formula>
    </cfRule>
  </conditionalFormatting>
  <conditionalFormatting sqref="Q14:Q47">
    <cfRule type="cellIs" dxfId="4" priority="6" stopIfTrue="1" operator="greaterThan">
      <formula>1</formula>
    </cfRule>
  </conditionalFormatting>
  <conditionalFormatting sqref="Q15:Q47">
    <cfRule type="cellIs" dxfId="3" priority="5" stopIfTrue="1" operator="greaterThan">
      <formula>100</formula>
    </cfRule>
  </conditionalFormatting>
  <dataValidations disablePrompts="1" xWindow="528" yWindow="529" count="3">
    <dataValidation type="decimal" showInputMessage="1" showErrorMessage="1" errorTitle="Effort %" error="Effort % can not exceed 100%" promptTitle="Effort %" prompt="Do not exceed 100%" sqref="F13:F47" xr:uid="{00000000-0002-0000-0100-000000000000}">
      <formula1>0</formula1>
      <formula2>1</formula2>
    </dataValidation>
    <dataValidation type="whole" allowBlank="1" showInputMessage="1" showErrorMessage="1" errorTitle="NIH Salary Cap" error="Use NIH Salary Cap of $203,700._x000a_The effective date is 1/2/2022." prompt="The current NIH Salary Cap is $203,700.   The effective date is 1/2/2022." sqref="E13" xr:uid="{00000000-0002-0000-0100-000001000000}">
      <formula1>0</formula1>
      <formula2>203700</formula2>
    </dataValidation>
    <dataValidation type="whole" allowBlank="1" showInputMessage="1" showErrorMessage="1" errorTitle="NIH Salary Cap" error="Use NIH Salary Cap of $203,700._x000a_The effective date is 1/2/2022." prompt="The current NIH Salary Cap is $221,900.   The effective date is 1/2/2024." sqref="E14:E47" xr:uid="{00000000-0002-0000-0100-000002000000}">
      <formula1>0</formula1>
      <formula2>221900</formula2>
    </dataValidation>
  </dataValidations>
  <printOptions gridLines="1"/>
  <pageMargins left="0.5" right="0.5" top="0.75" bottom="1" header="0.5" footer="0.5"/>
  <pageSetup scale="56" orientation="landscape" r:id="rId1"/>
  <headerFooter alignWithMargins="0">
    <oddHeader xml:space="preserve">&amp;R&amp;"Arial,Bold"
</oddHeader>
    <oddFooter>&amp;LPrinted:&amp;D&amp;C&amp;F
&amp;A&amp;R3 Services FY 2023
Service Center Rate Cal Worksheet
Revised  4/28/2022</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T39"/>
  <sheetViews>
    <sheetView zoomScaleNormal="100" workbookViewId="0">
      <selection activeCell="H11" sqref="H11:I11"/>
    </sheetView>
  </sheetViews>
  <sheetFormatPr defaultRowHeight="12.5" x14ac:dyDescent="0.25"/>
  <cols>
    <col min="1" max="1" width="29.453125" customWidth="1"/>
    <col min="2" max="2" width="15.453125" customWidth="1"/>
    <col min="3" max="4" width="11.36328125" bestFit="1" customWidth="1"/>
    <col min="5" max="5" width="6.36328125" customWidth="1"/>
    <col min="6" max="6" width="11.36328125" bestFit="1" customWidth="1"/>
    <col min="7" max="7" width="6.36328125" customWidth="1"/>
    <col min="8" max="8" width="11.453125" customWidth="1"/>
    <col min="9" max="9" width="5.6328125" bestFit="1" customWidth="1"/>
    <col min="10" max="10" width="6.36328125" customWidth="1"/>
    <col min="11" max="11" width="17.6328125" customWidth="1"/>
  </cols>
  <sheetData>
    <row r="1" spans="1:20" ht="15" x14ac:dyDescent="0.3">
      <c r="A1" s="93" t="s">
        <v>143</v>
      </c>
      <c r="B1" s="262">
        <f>'Salary and Wage'!B1</f>
        <v>0</v>
      </c>
      <c r="C1" s="254"/>
      <c r="D1" s="4"/>
      <c r="E1" s="93" t="s">
        <v>142</v>
      </c>
      <c r="F1" s="255">
        <f>'Salary and Wage'!F1</f>
        <v>0</v>
      </c>
      <c r="G1" s="255"/>
      <c r="H1" s="149"/>
      <c r="I1" s="149"/>
      <c r="J1" s="149"/>
    </row>
    <row r="2" spans="1:20" ht="15" customHeight="1" x14ac:dyDescent="0.3">
      <c r="A2" s="93"/>
      <c r="D2" s="4"/>
      <c r="E2" s="93"/>
    </row>
    <row r="3" spans="1:20" s="6" customFormat="1" ht="31.5" x14ac:dyDescent="0.85">
      <c r="A3" s="376" t="s">
        <v>146</v>
      </c>
      <c r="B3" s="376"/>
      <c r="C3" s="376"/>
      <c r="D3" s="376"/>
      <c r="E3" s="376"/>
      <c r="F3" s="376"/>
      <c r="G3" s="376"/>
      <c r="H3" s="376"/>
      <c r="I3" s="376"/>
      <c r="J3" s="376"/>
      <c r="K3" s="376"/>
      <c r="L3" s="17"/>
      <c r="M3" s="17"/>
      <c r="N3" s="17"/>
    </row>
    <row r="4" spans="1:20" s="19" customFormat="1" ht="17.5" x14ac:dyDescent="0.35">
      <c r="A4" s="377" t="s">
        <v>99</v>
      </c>
      <c r="B4" s="377"/>
      <c r="C4" s="377"/>
      <c r="D4" s="377"/>
      <c r="E4" s="377"/>
      <c r="F4" s="377"/>
      <c r="G4" s="377"/>
      <c r="H4" s="377"/>
      <c r="I4" s="377"/>
      <c r="J4" s="377"/>
      <c r="K4" s="377"/>
      <c r="L4" s="18"/>
      <c r="M4" s="18"/>
      <c r="N4" s="18"/>
    </row>
    <row r="5" spans="1:20" s="19" customFormat="1" ht="17.5" x14ac:dyDescent="0.35">
      <c r="A5" s="18"/>
      <c r="B5" s="18"/>
      <c r="C5" s="377" t="s">
        <v>196</v>
      </c>
      <c r="D5" s="377"/>
      <c r="E5" s="377"/>
      <c r="F5" s="377"/>
      <c r="G5" s="18"/>
      <c r="H5" s="18"/>
      <c r="I5" s="18"/>
      <c r="J5" s="18"/>
      <c r="K5" s="18"/>
      <c r="L5" s="18"/>
      <c r="M5" s="18"/>
      <c r="N5" s="18"/>
    </row>
    <row r="6" spans="1:20" s="19" customFormat="1" ht="17.5" x14ac:dyDescent="0.35">
      <c r="A6" s="18"/>
      <c r="B6" s="18"/>
      <c r="C6" s="18"/>
      <c r="D6" s="18"/>
      <c r="E6" s="18"/>
      <c r="F6" s="18"/>
      <c r="G6" s="18"/>
      <c r="H6" s="18"/>
      <c r="I6" s="18"/>
      <c r="J6" s="18"/>
      <c r="K6" s="18"/>
      <c r="L6" s="18"/>
      <c r="M6" s="18"/>
      <c r="N6" s="18"/>
    </row>
    <row r="7" spans="1:20" s="19" customFormat="1" ht="17.5" x14ac:dyDescent="0.35">
      <c r="A7" s="267"/>
      <c r="B7" s="6" t="s">
        <v>179</v>
      </c>
      <c r="C7" s="18"/>
      <c r="D7" s="18"/>
      <c r="E7" s="18"/>
      <c r="F7" s="18"/>
      <c r="G7" s="18"/>
      <c r="H7" s="18"/>
      <c r="I7" s="18"/>
      <c r="J7" s="18"/>
      <c r="K7" s="18"/>
      <c r="L7" s="18"/>
      <c r="M7" s="18"/>
      <c r="N7" s="18"/>
      <c r="O7" s="18"/>
      <c r="P7" s="18"/>
      <c r="Q7" s="18"/>
      <c r="R7" s="18"/>
      <c r="S7" s="18"/>
      <c r="T7" s="18"/>
    </row>
    <row r="8" spans="1:20" s="19" customFormat="1" ht="18" thickBot="1" x14ac:dyDescent="0.4">
      <c r="A8" s="18"/>
      <c r="B8" s="18"/>
      <c r="C8" s="18"/>
      <c r="D8" s="18"/>
      <c r="E8" s="18"/>
      <c r="F8" s="18"/>
      <c r="G8" s="18"/>
      <c r="H8" s="18"/>
      <c r="I8" s="18"/>
      <c r="J8" s="18"/>
      <c r="K8" s="18"/>
      <c r="L8" s="18"/>
      <c r="M8" s="18"/>
      <c r="N8" s="18"/>
    </row>
    <row r="9" spans="1:20" s="6" customFormat="1" x14ac:dyDescent="0.25">
      <c r="A9" s="147"/>
      <c r="B9" s="351"/>
      <c r="C9" s="44"/>
      <c r="D9" s="389" t="s">
        <v>56</v>
      </c>
      <c r="E9" s="390"/>
      <c r="F9" s="390"/>
      <c r="G9" s="390"/>
      <c r="H9" s="390"/>
      <c r="I9" s="390"/>
      <c r="J9" s="170"/>
      <c r="K9" s="24"/>
    </row>
    <row r="10" spans="1:20" s="6" customFormat="1" x14ac:dyDescent="0.25">
      <c r="A10" s="174"/>
      <c r="B10" s="352"/>
      <c r="C10" s="76"/>
      <c r="D10" s="386" t="s">
        <v>112</v>
      </c>
      <c r="E10" s="387"/>
      <c r="F10" s="387"/>
      <c r="G10" s="387"/>
      <c r="H10" s="387"/>
      <c r="I10" s="387"/>
      <c r="J10" s="175"/>
      <c r="K10" s="155"/>
    </row>
    <row r="11" spans="1:20" s="6" customFormat="1" ht="50.15" customHeight="1" thickBot="1" x14ac:dyDescent="0.3">
      <c r="A11" s="174"/>
      <c r="B11" s="352"/>
      <c r="C11" s="76"/>
      <c r="D11" s="383">
        <f>+'Forecasted Usage'!B14</f>
        <v>0</v>
      </c>
      <c r="E11" s="385"/>
      <c r="F11" s="383">
        <f>+'Forecasted Usage'!B15</f>
        <v>0</v>
      </c>
      <c r="G11" s="385"/>
      <c r="H11" s="395">
        <f>+'Forecasted Usage'!B16</f>
        <v>0</v>
      </c>
      <c r="I11" s="385"/>
      <c r="J11" s="175"/>
      <c r="K11" s="155"/>
    </row>
    <row r="12" spans="1:20" s="6" customFormat="1" ht="25.5" thickBot="1" x14ac:dyDescent="0.3">
      <c r="A12" s="148" t="s">
        <v>100</v>
      </c>
      <c r="B12" s="105" t="s">
        <v>194</v>
      </c>
      <c r="C12" s="105" t="s">
        <v>0</v>
      </c>
      <c r="D12" s="201" t="s">
        <v>162</v>
      </c>
      <c r="E12" s="135" t="s">
        <v>57</v>
      </c>
      <c r="F12" s="201" t="s">
        <v>163</v>
      </c>
      <c r="G12" s="135" t="s">
        <v>57</v>
      </c>
      <c r="H12" s="358" t="s">
        <v>164</v>
      </c>
      <c r="I12" s="46" t="s">
        <v>57</v>
      </c>
      <c r="J12" s="345" t="s">
        <v>78</v>
      </c>
      <c r="K12" s="13" t="s">
        <v>59</v>
      </c>
    </row>
    <row r="13" spans="1:20" s="15" customFormat="1" ht="10.5" customHeight="1" x14ac:dyDescent="0.2">
      <c r="A13" s="179" t="s">
        <v>92</v>
      </c>
      <c r="B13" s="180"/>
      <c r="C13" s="181"/>
      <c r="D13" s="182"/>
      <c r="E13" s="183"/>
      <c r="F13" s="182"/>
      <c r="G13" s="183"/>
      <c r="H13" s="52"/>
      <c r="I13" s="52"/>
      <c r="J13" s="348"/>
      <c r="K13" s="392" t="s">
        <v>192</v>
      </c>
    </row>
    <row r="14" spans="1:20" s="15" customFormat="1" ht="10.5" customHeight="1" x14ac:dyDescent="0.25">
      <c r="A14" s="179" t="s">
        <v>77</v>
      </c>
      <c r="B14" s="197" t="s">
        <v>195</v>
      </c>
      <c r="C14" s="229">
        <v>5000</v>
      </c>
      <c r="D14" s="231">
        <f>C14*E14</f>
        <v>5000</v>
      </c>
      <c r="E14" s="183">
        <v>1</v>
      </c>
      <c r="F14" s="111">
        <f>C14*G14</f>
        <v>0</v>
      </c>
      <c r="G14" s="183">
        <v>0</v>
      </c>
      <c r="H14" s="231">
        <f>C14*I14</f>
        <v>0</v>
      </c>
      <c r="I14" s="52">
        <v>0</v>
      </c>
      <c r="J14" s="349">
        <f>SUM(E14,G14,I14)</f>
        <v>1</v>
      </c>
      <c r="K14" s="394"/>
    </row>
    <row r="15" spans="1:20" s="15" customFormat="1" ht="10.5" customHeight="1" thickBot="1" x14ac:dyDescent="0.3">
      <c r="A15" s="184" t="s">
        <v>101</v>
      </c>
      <c r="B15" s="259" t="s">
        <v>195</v>
      </c>
      <c r="C15" s="230">
        <v>1200</v>
      </c>
      <c r="D15" s="232">
        <f>C15*E15</f>
        <v>600</v>
      </c>
      <c r="E15" s="185">
        <v>0.5</v>
      </c>
      <c r="F15" s="131">
        <f>C15*G15</f>
        <v>600</v>
      </c>
      <c r="G15" s="185">
        <v>0.5</v>
      </c>
      <c r="H15" s="131">
        <f>C15*I15</f>
        <v>0</v>
      </c>
      <c r="I15" s="347">
        <v>0</v>
      </c>
      <c r="J15" s="361">
        <f>SUM(E15,G15,I15)</f>
        <v>1</v>
      </c>
      <c r="K15" s="393"/>
    </row>
    <row r="16" spans="1:20" x14ac:dyDescent="0.25">
      <c r="A16" s="283"/>
      <c r="B16" s="271"/>
      <c r="C16" s="284"/>
      <c r="D16" s="176">
        <f t="shared" ref="D16:D30" si="0">C16*E16</f>
        <v>0</v>
      </c>
      <c r="E16" s="290"/>
      <c r="F16" s="113">
        <f t="shared" ref="F16:F30" si="1">$C16*G16</f>
        <v>0</v>
      </c>
      <c r="G16" s="290"/>
      <c r="H16" s="113">
        <f t="shared" ref="H16:H30" si="2">$C16*I16</f>
        <v>0</v>
      </c>
      <c r="I16" s="293"/>
      <c r="J16" s="183">
        <f>SUM(E16,G16,I16)</f>
        <v>0</v>
      </c>
      <c r="K16" s="339"/>
    </row>
    <row r="17" spans="1:11" x14ac:dyDescent="0.25">
      <c r="A17" s="285"/>
      <c r="B17" s="271"/>
      <c r="C17" s="284"/>
      <c r="D17" s="116">
        <f t="shared" si="0"/>
        <v>0</v>
      </c>
      <c r="E17" s="290"/>
      <c r="F17" s="113">
        <f t="shared" si="1"/>
        <v>0</v>
      </c>
      <c r="G17" s="290"/>
      <c r="H17" s="113">
        <f t="shared" si="2"/>
        <v>0</v>
      </c>
      <c r="I17" s="290"/>
      <c r="J17" s="183">
        <f t="shared" ref="J17:J30" si="3">SUM(E17,G17,I17)</f>
        <v>0</v>
      </c>
      <c r="K17" s="339"/>
    </row>
    <row r="18" spans="1:11" x14ac:dyDescent="0.25">
      <c r="A18" s="283"/>
      <c r="B18" s="271"/>
      <c r="C18" s="284"/>
      <c r="D18" s="116">
        <f t="shared" si="0"/>
        <v>0</v>
      </c>
      <c r="E18" s="290"/>
      <c r="F18" s="113">
        <f t="shared" si="1"/>
        <v>0</v>
      </c>
      <c r="G18" s="290"/>
      <c r="H18" s="113">
        <f t="shared" si="2"/>
        <v>0</v>
      </c>
      <c r="I18" s="290"/>
      <c r="J18" s="183">
        <f t="shared" si="3"/>
        <v>0</v>
      </c>
      <c r="K18" s="339"/>
    </row>
    <row r="19" spans="1:11" x14ac:dyDescent="0.25">
      <c r="A19" s="283"/>
      <c r="B19" s="271"/>
      <c r="C19" s="284"/>
      <c r="D19" s="116">
        <f t="shared" si="0"/>
        <v>0</v>
      </c>
      <c r="E19" s="290"/>
      <c r="F19" s="113">
        <f t="shared" si="1"/>
        <v>0</v>
      </c>
      <c r="G19" s="290"/>
      <c r="H19" s="113">
        <f t="shared" si="2"/>
        <v>0</v>
      </c>
      <c r="I19" s="290"/>
      <c r="J19" s="183">
        <f t="shared" si="3"/>
        <v>0</v>
      </c>
      <c r="K19" s="339"/>
    </row>
    <row r="20" spans="1:11" x14ac:dyDescent="0.25">
      <c r="A20" s="286"/>
      <c r="B20" s="271"/>
      <c r="C20" s="284"/>
      <c r="D20" s="116">
        <f t="shared" si="0"/>
        <v>0</v>
      </c>
      <c r="E20" s="290"/>
      <c r="F20" s="113">
        <f t="shared" si="1"/>
        <v>0</v>
      </c>
      <c r="G20" s="290"/>
      <c r="H20" s="113">
        <f t="shared" si="2"/>
        <v>0</v>
      </c>
      <c r="I20" s="290"/>
      <c r="J20" s="183">
        <f t="shared" si="3"/>
        <v>0</v>
      </c>
      <c r="K20" s="339"/>
    </row>
    <row r="21" spans="1:11" x14ac:dyDescent="0.25">
      <c r="A21" s="287"/>
      <c r="B21" s="271"/>
      <c r="C21" s="284"/>
      <c r="D21" s="116">
        <f t="shared" si="0"/>
        <v>0</v>
      </c>
      <c r="E21" s="290"/>
      <c r="F21" s="113">
        <f t="shared" si="1"/>
        <v>0</v>
      </c>
      <c r="G21" s="290"/>
      <c r="H21" s="113">
        <f t="shared" si="2"/>
        <v>0</v>
      </c>
      <c r="I21" s="290"/>
      <c r="J21" s="183">
        <f t="shared" si="3"/>
        <v>0</v>
      </c>
      <c r="K21" s="333"/>
    </row>
    <row r="22" spans="1:11" x14ac:dyDescent="0.25">
      <c r="A22" s="287"/>
      <c r="B22" s="271"/>
      <c r="C22" s="284"/>
      <c r="D22" s="116">
        <f t="shared" si="0"/>
        <v>0</v>
      </c>
      <c r="E22" s="290"/>
      <c r="F22" s="113">
        <f t="shared" si="1"/>
        <v>0</v>
      </c>
      <c r="G22" s="290"/>
      <c r="H22" s="113">
        <f t="shared" si="2"/>
        <v>0</v>
      </c>
      <c r="I22" s="290"/>
      <c r="J22" s="183">
        <f t="shared" si="3"/>
        <v>0</v>
      </c>
      <c r="K22" s="333"/>
    </row>
    <row r="23" spans="1:11" x14ac:dyDescent="0.25">
      <c r="A23" s="287"/>
      <c r="B23" s="271"/>
      <c r="C23" s="284"/>
      <c r="D23" s="116">
        <f t="shared" si="0"/>
        <v>0</v>
      </c>
      <c r="E23" s="290"/>
      <c r="F23" s="113">
        <f t="shared" si="1"/>
        <v>0</v>
      </c>
      <c r="G23" s="290"/>
      <c r="H23" s="113">
        <f t="shared" si="2"/>
        <v>0</v>
      </c>
      <c r="I23" s="290"/>
      <c r="J23" s="183">
        <f t="shared" si="3"/>
        <v>0</v>
      </c>
      <c r="K23" s="333"/>
    </row>
    <row r="24" spans="1:11" x14ac:dyDescent="0.25">
      <c r="A24" s="287"/>
      <c r="B24" s="271"/>
      <c r="C24" s="284"/>
      <c r="D24" s="116">
        <f t="shared" si="0"/>
        <v>0</v>
      </c>
      <c r="E24" s="290"/>
      <c r="F24" s="113">
        <f t="shared" si="1"/>
        <v>0</v>
      </c>
      <c r="G24" s="290"/>
      <c r="H24" s="113">
        <f t="shared" si="2"/>
        <v>0</v>
      </c>
      <c r="I24" s="290"/>
      <c r="J24" s="183">
        <f t="shared" si="3"/>
        <v>0</v>
      </c>
      <c r="K24" s="333"/>
    </row>
    <row r="25" spans="1:11" x14ac:dyDescent="0.25">
      <c r="A25" s="283"/>
      <c r="B25" s="271"/>
      <c r="C25" s="288"/>
      <c r="D25" s="116">
        <f t="shared" si="0"/>
        <v>0</v>
      </c>
      <c r="E25" s="291"/>
      <c r="F25" s="113">
        <f t="shared" si="1"/>
        <v>0</v>
      </c>
      <c r="G25" s="291"/>
      <c r="H25" s="113">
        <f t="shared" si="2"/>
        <v>0</v>
      </c>
      <c r="I25" s="290"/>
      <c r="J25" s="183">
        <f t="shared" si="3"/>
        <v>0</v>
      </c>
      <c r="K25" s="333"/>
    </row>
    <row r="26" spans="1:11" x14ac:dyDescent="0.25">
      <c r="A26" s="283"/>
      <c r="B26" s="271"/>
      <c r="C26" s="284"/>
      <c r="D26" s="116">
        <f t="shared" si="0"/>
        <v>0</v>
      </c>
      <c r="E26" s="290"/>
      <c r="F26" s="113">
        <f t="shared" si="1"/>
        <v>0</v>
      </c>
      <c r="G26" s="290"/>
      <c r="H26" s="113">
        <f t="shared" si="2"/>
        <v>0</v>
      </c>
      <c r="I26" s="290"/>
      <c r="J26" s="183">
        <f t="shared" si="3"/>
        <v>0</v>
      </c>
      <c r="K26" s="333"/>
    </row>
    <row r="27" spans="1:11" x14ac:dyDescent="0.25">
      <c r="A27" s="283"/>
      <c r="B27" s="271"/>
      <c r="C27" s="284"/>
      <c r="D27" s="116">
        <f t="shared" si="0"/>
        <v>0</v>
      </c>
      <c r="E27" s="290"/>
      <c r="F27" s="113">
        <f t="shared" si="1"/>
        <v>0</v>
      </c>
      <c r="G27" s="290"/>
      <c r="H27" s="113">
        <f t="shared" si="2"/>
        <v>0</v>
      </c>
      <c r="I27" s="290"/>
      <c r="J27" s="183">
        <f t="shared" si="3"/>
        <v>0</v>
      </c>
      <c r="K27" s="333"/>
    </row>
    <row r="28" spans="1:11" x14ac:dyDescent="0.25">
      <c r="A28" s="285"/>
      <c r="B28" s="271"/>
      <c r="C28" s="284"/>
      <c r="D28" s="116">
        <f t="shared" si="0"/>
        <v>0</v>
      </c>
      <c r="E28" s="290"/>
      <c r="F28" s="113">
        <f t="shared" si="1"/>
        <v>0</v>
      </c>
      <c r="G28" s="290"/>
      <c r="H28" s="113">
        <f t="shared" si="2"/>
        <v>0</v>
      </c>
      <c r="I28" s="290"/>
      <c r="J28" s="183">
        <f t="shared" si="3"/>
        <v>0</v>
      </c>
      <c r="K28" s="333"/>
    </row>
    <row r="29" spans="1:11" x14ac:dyDescent="0.25">
      <c r="A29" s="285"/>
      <c r="B29" s="271"/>
      <c r="C29" s="284"/>
      <c r="D29" s="116">
        <f t="shared" si="0"/>
        <v>0</v>
      </c>
      <c r="E29" s="290"/>
      <c r="F29" s="113">
        <f t="shared" si="1"/>
        <v>0</v>
      </c>
      <c r="G29" s="290"/>
      <c r="H29" s="113">
        <f t="shared" si="2"/>
        <v>0</v>
      </c>
      <c r="I29" s="290"/>
      <c r="J29" s="183">
        <f t="shared" si="3"/>
        <v>0</v>
      </c>
      <c r="K29" s="333"/>
    </row>
    <row r="30" spans="1:11" x14ac:dyDescent="0.25">
      <c r="A30" s="289"/>
      <c r="B30" s="279"/>
      <c r="C30" s="284"/>
      <c r="D30" s="116">
        <f t="shared" si="0"/>
        <v>0</v>
      </c>
      <c r="E30" s="292"/>
      <c r="F30" s="113">
        <f t="shared" si="1"/>
        <v>0</v>
      </c>
      <c r="G30" s="292"/>
      <c r="H30" s="113">
        <f t="shared" si="2"/>
        <v>0</v>
      </c>
      <c r="I30" s="292"/>
      <c r="J30" s="183">
        <f t="shared" si="3"/>
        <v>0</v>
      </c>
      <c r="K30" s="340"/>
    </row>
    <row r="31" spans="1:11" ht="13" x14ac:dyDescent="0.3">
      <c r="B31" s="204" t="s">
        <v>62</v>
      </c>
      <c r="C31" s="126">
        <f>SUM(C16:C30)</f>
        <v>0</v>
      </c>
      <c r="D31" s="127">
        <f>SUM(D16:D30)</f>
        <v>0</v>
      </c>
      <c r="E31" s="134"/>
      <c r="F31" s="127">
        <f>SUM(F16:F30)</f>
        <v>0</v>
      </c>
      <c r="G31" s="136"/>
      <c r="H31" s="127">
        <f>SUM(H16:H30)</f>
        <v>0</v>
      </c>
      <c r="I31" s="2"/>
    </row>
    <row r="32" spans="1:11" x14ac:dyDescent="0.25">
      <c r="D32" s="381" t="s">
        <v>61</v>
      </c>
      <c r="E32" s="381"/>
      <c r="F32" s="381"/>
      <c r="G32" s="381"/>
      <c r="H32" s="55"/>
      <c r="I32" s="55"/>
      <c r="J32" s="55"/>
    </row>
    <row r="33" spans="1:5" ht="13" x14ac:dyDescent="0.3">
      <c r="A33" s="96"/>
    </row>
    <row r="34" spans="1:5" ht="13" x14ac:dyDescent="0.3">
      <c r="A34" s="138"/>
      <c r="B34" s="1"/>
      <c r="C34" s="1"/>
      <c r="D34" s="1"/>
      <c r="E34" s="1"/>
    </row>
    <row r="35" spans="1:5" ht="13" x14ac:dyDescent="0.3">
      <c r="A35" s="138"/>
      <c r="B35" s="1"/>
      <c r="C35" s="1"/>
      <c r="D35" s="1"/>
      <c r="E35" s="1"/>
    </row>
    <row r="36" spans="1:5" ht="13" x14ac:dyDescent="0.3">
      <c r="A36" s="138"/>
      <c r="B36" s="1"/>
      <c r="C36" s="1"/>
      <c r="D36" s="1"/>
      <c r="E36" s="1"/>
    </row>
    <row r="37" spans="1:5" ht="13" x14ac:dyDescent="0.3">
      <c r="A37" s="138"/>
      <c r="B37" s="1"/>
      <c r="C37" s="1"/>
      <c r="D37" s="1"/>
      <c r="E37" s="1"/>
    </row>
    <row r="38" spans="1:5" ht="13" x14ac:dyDescent="0.3">
      <c r="A38" s="138"/>
      <c r="B38" s="1"/>
      <c r="C38" s="1"/>
      <c r="D38" s="1"/>
      <c r="E38" s="1"/>
    </row>
    <row r="39" spans="1:5" ht="13" x14ac:dyDescent="0.3">
      <c r="A39" s="138"/>
      <c r="B39" s="1"/>
      <c r="C39" s="1"/>
      <c r="D39" s="1"/>
      <c r="E39" s="1"/>
    </row>
  </sheetData>
  <sheetProtection algorithmName="SHA-512" hashValue="tdnQW1Ac0FWeAxotEX8sBNEJl9rhkjdjto24wQ7HS0cD6O1vWa74tCrWVyyoKv0h9dlLAnBmnOJUYHhtNGuwng==" saltValue="Cj2ZErrjqZWBTCq6YV6ikw==" spinCount="100000" sheet="1" objects="1" scenarios="1"/>
  <mergeCells count="10">
    <mergeCell ref="D32:G32"/>
    <mergeCell ref="A3:K3"/>
    <mergeCell ref="A4:K4"/>
    <mergeCell ref="D9:I9"/>
    <mergeCell ref="D10:I10"/>
    <mergeCell ref="D11:E11"/>
    <mergeCell ref="K13:K15"/>
    <mergeCell ref="F11:G11"/>
    <mergeCell ref="H11:I11"/>
    <mergeCell ref="C5:F5"/>
  </mergeCells>
  <phoneticPr fontId="0" type="noConversion"/>
  <conditionalFormatting sqref="J14:J30">
    <cfRule type="cellIs" dxfId="2" priority="1" stopIfTrue="1" operator="greaterThan">
      <formula>1</formula>
    </cfRule>
    <cfRule type="cellIs" dxfId="1" priority="2" stopIfTrue="1" operator="greaterThan">
      <formula>100</formula>
    </cfRule>
  </conditionalFormatting>
  <printOptions gridLines="1"/>
  <pageMargins left="0.5" right="0.5" top="0.75" bottom="1" header="0.5" footer="0.5"/>
  <pageSetup scale="84" orientation="landscape" r:id="rId1"/>
  <headerFooter alignWithMargins="0">
    <oddHeader xml:space="preserve">&amp;R&amp;"Arial,Bold"
</oddHeader>
    <oddFooter>&amp;LPrinted:&amp;D&amp;C&amp;F
&amp;A&amp;R3 Services FY 2023
Service Center Rate Cal Worksheet
Revised  4/28/2022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U33"/>
  <sheetViews>
    <sheetView topLeftCell="A11" zoomScaleNormal="100" workbookViewId="0">
      <selection activeCell="O11" sqref="O11:P11"/>
    </sheetView>
  </sheetViews>
  <sheetFormatPr defaultRowHeight="12.5" x14ac:dyDescent="0.25"/>
  <cols>
    <col min="1" max="1" width="26.6328125" bestFit="1" customWidth="1"/>
    <col min="2" max="2" width="11.54296875" customWidth="1"/>
    <col min="3" max="3" width="10.6328125" customWidth="1"/>
    <col min="4" max="4" width="9.90625" customWidth="1"/>
    <col min="5" max="5" width="10.453125" style="4" customWidth="1"/>
    <col min="6" max="6" width="14.54296875" bestFit="1" customWidth="1"/>
    <col min="7" max="8" width="11.36328125" bestFit="1" customWidth="1"/>
    <col min="9" max="9" width="6.6328125" bestFit="1" customWidth="1"/>
    <col min="10" max="10" width="10.36328125" bestFit="1" customWidth="1"/>
    <col min="11" max="11" width="11.36328125" customWidth="1"/>
    <col min="12" max="12" width="6.36328125" customWidth="1"/>
    <col min="13" max="13" width="10.36328125" bestFit="1" customWidth="1"/>
    <col min="14" max="14" width="6.36328125" customWidth="1"/>
    <col min="15" max="15" width="10.36328125" bestFit="1" customWidth="1"/>
    <col min="16" max="16" width="6" bestFit="1" customWidth="1"/>
    <col min="17" max="17" width="6.36328125" customWidth="1"/>
    <col min="18" max="18" width="18.453125" customWidth="1"/>
    <col min="20" max="20" width="9" customWidth="1"/>
  </cols>
  <sheetData>
    <row r="1" spans="1:21" ht="15" x14ac:dyDescent="0.3">
      <c r="A1" s="93" t="s">
        <v>143</v>
      </c>
      <c r="B1" s="262">
        <f>'Salary and Wage'!B1</f>
        <v>0</v>
      </c>
      <c r="C1" s="254"/>
      <c r="D1" s="254"/>
      <c r="F1" s="93" t="s">
        <v>142</v>
      </c>
      <c r="G1" s="255">
        <f>'Salary and Wage'!F1</f>
        <v>0</v>
      </c>
      <c r="H1" s="255"/>
      <c r="I1" s="149"/>
      <c r="J1" s="149"/>
    </row>
    <row r="2" spans="1:21" ht="15" customHeight="1" x14ac:dyDescent="0.3">
      <c r="A2" s="93"/>
      <c r="F2" s="93"/>
    </row>
    <row r="3" spans="1:21" s="6" customFormat="1" ht="31.5" x14ac:dyDescent="0.85">
      <c r="A3" s="376" t="s">
        <v>146</v>
      </c>
      <c r="B3" s="376"/>
      <c r="C3" s="376"/>
      <c r="D3" s="376"/>
      <c r="E3" s="376"/>
      <c r="F3" s="376"/>
      <c r="G3" s="376"/>
      <c r="H3" s="376"/>
      <c r="I3" s="376"/>
      <c r="J3" s="376"/>
      <c r="K3" s="376"/>
      <c r="L3" s="376"/>
      <c r="M3" s="376"/>
      <c r="N3" s="376"/>
      <c r="O3" s="376"/>
      <c r="P3" s="376"/>
      <c r="Q3" s="376"/>
      <c r="R3" s="376"/>
      <c r="S3" s="17"/>
      <c r="T3" s="17"/>
      <c r="U3" s="17"/>
    </row>
    <row r="4" spans="1:21" s="19" customFormat="1" ht="17.5" x14ac:dyDescent="0.35">
      <c r="A4" s="377" t="s">
        <v>63</v>
      </c>
      <c r="B4" s="377"/>
      <c r="C4" s="377"/>
      <c r="D4" s="377"/>
      <c r="E4" s="377"/>
      <c r="F4" s="377"/>
      <c r="G4" s="377"/>
      <c r="H4" s="377"/>
      <c r="I4" s="377"/>
      <c r="J4" s="377"/>
      <c r="K4" s="377"/>
      <c r="L4" s="377"/>
      <c r="M4" s="377"/>
      <c r="N4" s="377"/>
      <c r="O4" s="377"/>
      <c r="P4" s="377"/>
      <c r="Q4" s="377"/>
      <c r="R4" s="377"/>
      <c r="S4" s="18"/>
      <c r="T4" s="18"/>
      <c r="U4" s="18"/>
    </row>
    <row r="5" spans="1:21" s="19" customFormat="1" ht="17.5" x14ac:dyDescent="0.35">
      <c r="A5" s="18"/>
      <c r="B5" s="18"/>
      <c r="C5" s="18"/>
      <c r="D5" s="18"/>
      <c r="E5" s="18"/>
      <c r="F5" s="18"/>
      <c r="G5" s="377" t="s">
        <v>196</v>
      </c>
      <c r="H5" s="377"/>
      <c r="I5" s="18"/>
      <c r="J5" s="18"/>
      <c r="K5" s="18"/>
      <c r="L5" s="18"/>
      <c r="M5" s="18"/>
      <c r="N5" s="18"/>
      <c r="O5" s="18"/>
      <c r="P5" s="18"/>
      <c r="Q5" s="18"/>
      <c r="R5" s="18"/>
      <c r="S5" s="18"/>
      <c r="T5" s="18"/>
      <c r="U5" s="18"/>
    </row>
    <row r="6" spans="1:21" s="19" customFormat="1" ht="17.5" x14ac:dyDescent="0.35">
      <c r="A6" s="18"/>
      <c r="B6" s="18"/>
      <c r="C6" s="18"/>
      <c r="D6" s="18"/>
      <c r="E6" s="18"/>
      <c r="F6" s="18"/>
      <c r="G6" s="18"/>
      <c r="H6" s="18"/>
      <c r="I6" s="18"/>
      <c r="J6" s="18"/>
      <c r="K6" s="18"/>
      <c r="L6" s="18"/>
      <c r="M6" s="18"/>
      <c r="N6" s="18"/>
      <c r="O6" s="18"/>
      <c r="P6" s="18"/>
      <c r="Q6" s="18"/>
      <c r="R6" s="18"/>
      <c r="S6" s="18"/>
      <c r="T6" s="18"/>
      <c r="U6" s="18"/>
    </row>
    <row r="7" spans="1:21" s="19" customFormat="1" ht="17.5" x14ac:dyDescent="0.35">
      <c r="A7" s="267"/>
      <c r="B7" s="6" t="s">
        <v>179</v>
      </c>
      <c r="C7" s="18"/>
      <c r="D7" s="18"/>
      <c r="E7" s="18"/>
      <c r="F7" s="18"/>
      <c r="G7" s="18"/>
      <c r="H7" s="18"/>
      <c r="I7" s="18"/>
      <c r="J7" s="18"/>
      <c r="K7" s="18"/>
      <c r="L7" s="18"/>
      <c r="M7" s="18"/>
      <c r="N7" s="18"/>
      <c r="O7" s="18"/>
      <c r="P7" s="18"/>
      <c r="Q7" s="18"/>
      <c r="R7" s="18"/>
      <c r="S7" s="18"/>
      <c r="T7" s="18"/>
    </row>
    <row r="8" spans="1:21" s="19" customFormat="1" ht="18" thickBot="1" x14ac:dyDescent="0.4">
      <c r="A8" s="18"/>
      <c r="B8" s="18"/>
      <c r="C8" s="18"/>
      <c r="D8" s="18"/>
      <c r="E8" s="18"/>
      <c r="F8" s="18"/>
      <c r="G8" s="18"/>
      <c r="H8" s="18"/>
      <c r="I8" s="18"/>
      <c r="J8" s="18"/>
      <c r="K8" s="104"/>
      <c r="L8" s="104"/>
      <c r="M8" s="104"/>
      <c r="N8" s="104"/>
      <c r="O8" s="104"/>
      <c r="P8" s="104"/>
      <c r="Q8" s="104"/>
      <c r="R8" s="18"/>
      <c r="S8" s="18"/>
      <c r="T8" s="18"/>
      <c r="U8" s="18"/>
    </row>
    <row r="9" spans="1:21" s="6" customFormat="1" x14ac:dyDescent="0.25">
      <c r="A9" s="8"/>
      <c r="B9" s="9"/>
      <c r="C9" s="9"/>
      <c r="D9" s="9"/>
      <c r="E9" s="23"/>
      <c r="F9" s="350"/>
      <c r="G9" s="43"/>
      <c r="H9" s="9"/>
      <c r="I9" s="9"/>
      <c r="J9" s="9"/>
      <c r="K9" s="389" t="s">
        <v>56</v>
      </c>
      <c r="L9" s="390"/>
      <c r="M9" s="390"/>
      <c r="N9" s="390"/>
      <c r="O9" s="390"/>
      <c r="P9" s="390"/>
      <c r="Q9" s="177"/>
      <c r="R9" s="24"/>
    </row>
    <row r="10" spans="1:21" s="6" customFormat="1" x14ac:dyDescent="0.25">
      <c r="A10" s="152"/>
      <c r="E10" s="14"/>
      <c r="F10" s="173"/>
      <c r="G10" s="75"/>
      <c r="K10" s="386" t="s">
        <v>112</v>
      </c>
      <c r="L10" s="387"/>
      <c r="M10" s="387"/>
      <c r="N10" s="387"/>
      <c r="O10" s="387"/>
      <c r="P10" s="388"/>
      <c r="Q10" s="66"/>
      <c r="R10" s="155"/>
    </row>
    <row r="11" spans="1:21" s="6" customFormat="1" ht="50.15" customHeight="1" thickBot="1" x14ac:dyDescent="0.3">
      <c r="A11" s="152"/>
      <c r="E11" s="14"/>
      <c r="F11" s="173"/>
      <c r="G11" s="75"/>
      <c r="K11" s="383">
        <f>'Other Direct Expenses'!$D$11</f>
        <v>0</v>
      </c>
      <c r="L11" s="384"/>
      <c r="M11" s="383">
        <f>'Other Direct Expenses'!F11</f>
        <v>0</v>
      </c>
      <c r="N11" s="385"/>
      <c r="O11" s="395">
        <f>'Other Direct Expenses'!$H$11</f>
        <v>0</v>
      </c>
      <c r="P11" s="385"/>
      <c r="Q11" s="66"/>
      <c r="R11" s="155"/>
    </row>
    <row r="12" spans="1:21" s="6" customFormat="1" ht="25.5" thickBot="1" x14ac:dyDescent="0.3">
      <c r="A12" s="11" t="s">
        <v>64</v>
      </c>
      <c r="B12" s="45" t="s">
        <v>68</v>
      </c>
      <c r="C12" s="46" t="s">
        <v>189</v>
      </c>
      <c r="D12" s="46" t="s">
        <v>190</v>
      </c>
      <c r="E12" s="46" t="s">
        <v>65</v>
      </c>
      <c r="F12" s="105" t="s">
        <v>194</v>
      </c>
      <c r="G12" s="49" t="s">
        <v>66</v>
      </c>
      <c r="H12" s="46" t="s">
        <v>73</v>
      </c>
      <c r="I12" s="46" t="s">
        <v>67</v>
      </c>
      <c r="J12" s="46" t="s">
        <v>74</v>
      </c>
      <c r="K12" s="201" t="s">
        <v>162</v>
      </c>
      <c r="L12" s="135" t="s">
        <v>75</v>
      </c>
      <c r="M12" s="201" t="s">
        <v>163</v>
      </c>
      <c r="N12" s="135" t="s">
        <v>75</v>
      </c>
      <c r="O12" s="201" t="s">
        <v>164</v>
      </c>
      <c r="P12" s="344" t="s">
        <v>75</v>
      </c>
      <c r="Q12" s="345" t="s">
        <v>78</v>
      </c>
      <c r="R12" s="13" t="s">
        <v>59</v>
      </c>
    </row>
    <row r="13" spans="1:21" s="15" customFormat="1" ht="10" customHeight="1" x14ac:dyDescent="0.2">
      <c r="A13" s="80" t="s">
        <v>92</v>
      </c>
      <c r="B13" s="186"/>
      <c r="C13" s="186"/>
      <c r="D13" s="50"/>
      <c r="E13" s="187"/>
      <c r="F13" s="180"/>
      <c r="G13" s="182"/>
      <c r="H13" s="51"/>
      <c r="I13" s="51"/>
      <c r="J13" s="51"/>
      <c r="K13" s="182"/>
      <c r="L13" s="183"/>
      <c r="M13" s="182"/>
      <c r="N13" s="183"/>
      <c r="O13" s="188"/>
      <c r="P13" s="52"/>
      <c r="Q13" s="348"/>
      <c r="R13" s="392" t="s">
        <v>192</v>
      </c>
    </row>
    <row r="14" spans="1:21" s="15" customFormat="1" ht="11.25" customHeight="1" thickBot="1" x14ac:dyDescent="0.3">
      <c r="A14" s="189" t="s">
        <v>69</v>
      </c>
      <c r="B14" s="190" t="s">
        <v>70</v>
      </c>
      <c r="C14" s="191" t="s">
        <v>71</v>
      </c>
      <c r="D14" s="192">
        <v>888555</v>
      </c>
      <c r="E14" s="193">
        <v>44378</v>
      </c>
      <c r="F14" s="259" t="s">
        <v>195</v>
      </c>
      <c r="G14" s="232">
        <v>85000</v>
      </c>
      <c r="H14" s="131">
        <v>8500</v>
      </c>
      <c r="I14" s="53">
        <v>10</v>
      </c>
      <c r="J14" s="359">
        <f>IF(G14-H14&lt;G14/I14,G14-H14,G14/I14)</f>
        <v>8500</v>
      </c>
      <c r="K14" s="232">
        <f>J14*L14</f>
        <v>8500</v>
      </c>
      <c r="L14" s="185">
        <v>1</v>
      </c>
      <c r="M14" s="232">
        <f>J14*N14</f>
        <v>0</v>
      </c>
      <c r="N14" s="185">
        <v>0</v>
      </c>
      <c r="O14" s="232">
        <f>J14*P14</f>
        <v>0</v>
      </c>
      <c r="P14" s="347">
        <v>0</v>
      </c>
      <c r="Q14" s="361">
        <f t="shared" ref="Q14:Q24" si="0">SUM(L14,N14,P14)</f>
        <v>1</v>
      </c>
      <c r="R14" s="393"/>
    </row>
    <row r="15" spans="1:21" x14ac:dyDescent="0.25">
      <c r="A15" s="268"/>
      <c r="B15" s="294"/>
      <c r="C15" s="294"/>
      <c r="D15" s="341"/>
      <c r="E15" s="295"/>
      <c r="F15" s="296"/>
      <c r="G15" s="297"/>
      <c r="H15" s="369"/>
      <c r="I15" s="298">
        <v>1</v>
      </c>
      <c r="J15" s="356">
        <f>IF(G15-H15&lt;G15/I15,G15-H15,G15/I15)</f>
        <v>0</v>
      </c>
      <c r="K15" s="113">
        <f>$J15*L15</f>
        <v>0</v>
      </c>
      <c r="L15" s="290"/>
      <c r="M15" s="113">
        <f>$J15*N15</f>
        <v>0</v>
      </c>
      <c r="N15" s="290"/>
      <c r="O15" s="129">
        <f t="shared" ref="M15:O24" si="1">$J15*P15</f>
        <v>0</v>
      </c>
      <c r="P15" s="290"/>
      <c r="Q15" s="183">
        <f t="shared" si="0"/>
        <v>0</v>
      </c>
      <c r="R15" s="331"/>
    </row>
    <row r="16" spans="1:21" x14ac:dyDescent="0.25">
      <c r="A16" s="274"/>
      <c r="B16" s="294"/>
      <c r="C16" s="299"/>
      <c r="D16" s="341"/>
      <c r="E16" s="295"/>
      <c r="F16" s="296"/>
      <c r="G16" s="297"/>
      <c r="H16" s="300"/>
      <c r="I16" s="298">
        <v>1</v>
      </c>
      <c r="J16" s="133">
        <f>IF(G16-H16&lt;G16/I16,G16-H16,G16/I16)</f>
        <v>0</v>
      </c>
      <c r="K16" s="113">
        <f t="shared" ref="K16:K24" si="2">$J16*L16</f>
        <v>0</v>
      </c>
      <c r="L16" s="290"/>
      <c r="M16" s="113">
        <f t="shared" si="1"/>
        <v>0</v>
      </c>
      <c r="N16" s="290"/>
      <c r="O16" s="113">
        <f t="shared" si="1"/>
        <v>0</v>
      </c>
      <c r="P16" s="290"/>
      <c r="Q16" s="183">
        <f t="shared" si="0"/>
        <v>0</v>
      </c>
      <c r="R16" s="331"/>
    </row>
    <row r="17" spans="1:18" x14ac:dyDescent="0.25">
      <c r="A17" s="274"/>
      <c r="B17" s="294"/>
      <c r="C17" s="299"/>
      <c r="D17" s="341"/>
      <c r="E17" s="295"/>
      <c r="F17" s="296"/>
      <c r="G17" s="297"/>
      <c r="H17" s="300"/>
      <c r="I17" s="298">
        <v>1</v>
      </c>
      <c r="J17" s="133">
        <f t="shared" ref="J17:J24" si="3">IF(G17-H17&lt;G17/I17,G17-H17,G17/I17)</f>
        <v>0</v>
      </c>
      <c r="K17" s="129">
        <f t="shared" si="2"/>
        <v>0</v>
      </c>
      <c r="L17" s="290"/>
      <c r="M17" s="113">
        <f t="shared" si="1"/>
        <v>0</v>
      </c>
      <c r="N17" s="290"/>
      <c r="O17" s="113">
        <f t="shared" si="1"/>
        <v>0</v>
      </c>
      <c r="P17" s="290"/>
      <c r="Q17" s="183">
        <f t="shared" si="0"/>
        <v>0</v>
      </c>
      <c r="R17" s="331"/>
    </row>
    <row r="18" spans="1:18" x14ac:dyDescent="0.25">
      <c r="A18" s="274"/>
      <c r="B18" s="294"/>
      <c r="C18" s="294"/>
      <c r="D18" s="342"/>
      <c r="E18" s="295"/>
      <c r="F18" s="296"/>
      <c r="G18" s="297"/>
      <c r="H18" s="300"/>
      <c r="I18" s="298">
        <v>1</v>
      </c>
      <c r="J18" s="133">
        <f t="shared" si="3"/>
        <v>0</v>
      </c>
      <c r="K18" s="129">
        <f t="shared" si="2"/>
        <v>0</v>
      </c>
      <c r="L18" s="290"/>
      <c r="M18" s="113">
        <f t="shared" si="1"/>
        <v>0</v>
      </c>
      <c r="N18" s="290"/>
      <c r="O18" s="113">
        <f t="shared" si="1"/>
        <v>0</v>
      </c>
      <c r="P18" s="290"/>
      <c r="Q18" s="183">
        <f t="shared" si="0"/>
        <v>0</v>
      </c>
      <c r="R18" s="331"/>
    </row>
    <row r="19" spans="1:18" x14ac:dyDescent="0.25">
      <c r="A19" s="274"/>
      <c r="B19" s="294"/>
      <c r="C19" s="294"/>
      <c r="D19" s="342"/>
      <c r="E19" s="295"/>
      <c r="F19" s="271"/>
      <c r="G19" s="297"/>
      <c r="H19" s="300"/>
      <c r="I19" s="298">
        <v>1</v>
      </c>
      <c r="J19" s="133">
        <f t="shared" si="3"/>
        <v>0</v>
      </c>
      <c r="K19" s="129">
        <f t="shared" si="2"/>
        <v>0</v>
      </c>
      <c r="L19" s="290"/>
      <c r="M19" s="113">
        <f t="shared" si="1"/>
        <v>0</v>
      </c>
      <c r="N19" s="290"/>
      <c r="O19" s="113">
        <f t="shared" si="1"/>
        <v>0</v>
      </c>
      <c r="P19" s="290"/>
      <c r="Q19" s="183">
        <f t="shared" si="0"/>
        <v>0</v>
      </c>
      <c r="R19" s="331"/>
    </row>
    <row r="20" spans="1:18" x14ac:dyDescent="0.25">
      <c r="A20" s="274"/>
      <c r="B20" s="294"/>
      <c r="C20" s="294"/>
      <c r="D20" s="342"/>
      <c r="E20" s="295"/>
      <c r="F20" s="271"/>
      <c r="G20" s="297"/>
      <c r="H20" s="300"/>
      <c r="I20" s="298">
        <v>1</v>
      </c>
      <c r="J20" s="133">
        <f t="shared" si="3"/>
        <v>0</v>
      </c>
      <c r="K20" s="129">
        <f t="shared" si="2"/>
        <v>0</v>
      </c>
      <c r="L20" s="290"/>
      <c r="M20" s="113">
        <f t="shared" si="1"/>
        <v>0</v>
      </c>
      <c r="N20" s="290"/>
      <c r="O20" s="113">
        <f t="shared" si="1"/>
        <v>0</v>
      </c>
      <c r="P20" s="290"/>
      <c r="Q20" s="183">
        <f t="shared" si="0"/>
        <v>0</v>
      </c>
      <c r="R20" s="331"/>
    </row>
    <row r="21" spans="1:18" x14ac:dyDescent="0.25">
      <c r="A21" s="274"/>
      <c r="B21" s="294"/>
      <c r="C21" s="294"/>
      <c r="D21" s="342"/>
      <c r="E21" s="295"/>
      <c r="F21" s="271"/>
      <c r="G21" s="297"/>
      <c r="H21" s="300"/>
      <c r="I21" s="298">
        <v>1</v>
      </c>
      <c r="J21" s="133">
        <f t="shared" si="3"/>
        <v>0</v>
      </c>
      <c r="K21" s="129">
        <f t="shared" si="2"/>
        <v>0</v>
      </c>
      <c r="L21" s="290"/>
      <c r="M21" s="113">
        <f t="shared" si="1"/>
        <v>0</v>
      </c>
      <c r="N21" s="290"/>
      <c r="O21" s="113">
        <f t="shared" si="1"/>
        <v>0</v>
      </c>
      <c r="P21" s="290"/>
      <c r="Q21" s="183">
        <f t="shared" si="0"/>
        <v>0</v>
      </c>
      <c r="R21" s="331"/>
    </row>
    <row r="22" spans="1:18" x14ac:dyDescent="0.25">
      <c r="A22" s="274"/>
      <c r="B22" s="294"/>
      <c r="C22" s="294"/>
      <c r="D22" s="342"/>
      <c r="E22" s="295"/>
      <c r="F22" s="271"/>
      <c r="G22" s="297"/>
      <c r="H22" s="300"/>
      <c r="I22" s="298">
        <v>1</v>
      </c>
      <c r="J22" s="133">
        <f t="shared" si="3"/>
        <v>0</v>
      </c>
      <c r="K22" s="129">
        <f t="shared" si="2"/>
        <v>0</v>
      </c>
      <c r="L22" s="290"/>
      <c r="M22" s="113">
        <f t="shared" si="1"/>
        <v>0</v>
      </c>
      <c r="N22" s="290"/>
      <c r="O22" s="113">
        <f t="shared" si="1"/>
        <v>0</v>
      </c>
      <c r="P22" s="290"/>
      <c r="Q22" s="183">
        <f t="shared" si="0"/>
        <v>0</v>
      </c>
      <c r="R22" s="331"/>
    </row>
    <row r="23" spans="1:18" x14ac:dyDescent="0.25">
      <c r="A23" s="274"/>
      <c r="B23" s="294"/>
      <c r="C23" s="294"/>
      <c r="D23" s="342"/>
      <c r="E23" s="295"/>
      <c r="F23" s="271"/>
      <c r="G23" s="297"/>
      <c r="H23" s="300"/>
      <c r="I23" s="298">
        <v>1</v>
      </c>
      <c r="J23" s="133">
        <f t="shared" si="3"/>
        <v>0</v>
      </c>
      <c r="K23" s="129">
        <f t="shared" si="2"/>
        <v>0</v>
      </c>
      <c r="L23" s="290"/>
      <c r="M23" s="113">
        <f t="shared" si="1"/>
        <v>0</v>
      </c>
      <c r="N23" s="290"/>
      <c r="O23" s="113">
        <f t="shared" si="1"/>
        <v>0</v>
      </c>
      <c r="P23" s="290"/>
      <c r="Q23" s="183">
        <f t="shared" si="0"/>
        <v>0</v>
      </c>
      <c r="R23" s="331"/>
    </row>
    <row r="24" spans="1:18" x14ac:dyDescent="0.25">
      <c r="A24" s="276"/>
      <c r="B24" s="301"/>
      <c r="C24" s="301"/>
      <c r="D24" s="343"/>
      <c r="E24" s="302"/>
      <c r="F24" s="279"/>
      <c r="G24" s="303"/>
      <c r="H24" s="366"/>
      <c r="I24" s="304">
        <v>1</v>
      </c>
      <c r="J24" s="139">
        <f t="shared" si="3"/>
        <v>0</v>
      </c>
      <c r="K24" s="129">
        <f t="shared" si="2"/>
        <v>0</v>
      </c>
      <c r="L24" s="292"/>
      <c r="M24" s="113">
        <f t="shared" si="1"/>
        <v>0</v>
      </c>
      <c r="N24" s="292"/>
      <c r="O24" s="113">
        <f t="shared" si="1"/>
        <v>0</v>
      </c>
      <c r="P24" s="292"/>
      <c r="Q24" s="183">
        <f t="shared" si="0"/>
        <v>0</v>
      </c>
      <c r="R24" s="332"/>
    </row>
    <row r="25" spans="1:18" ht="13" x14ac:dyDescent="0.3">
      <c r="G25" s="54"/>
      <c r="H25" s="204" t="s">
        <v>62</v>
      </c>
      <c r="I25" s="54"/>
      <c r="J25" s="367">
        <f>SUM(J15:J24)</f>
        <v>0</v>
      </c>
      <c r="K25" s="130">
        <f>SUM(K15:K24)</f>
        <v>0</v>
      </c>
      <c r="L25" s="79"/>
      <c r="M25" s="127">
        <f>SUM(M15:M24)</f>
        <v>0</v>
      </c>
      <c r="N25" s="2"/>
      <c r="O25" s="127">
        <f>SUM(O15:O24)</f>
        <v>0</v>
      </c>
      <c r="P25" s="2"/>
    </row>
    <row r="26" spans="1:18" x14ac:dyDescent="0.25">
      <c r="K26" s="381" t="s">
        <v>61</v>
      </c>
      <c r="L26" s="381"/>
      <c r="M26" s="381"/>
      <c r="N26" s="381"/>
      <c r="O26" s="55"/>
      <c r="P26" s="55"/>
      <c r="Q26" s="55"/>
    </row>
    <row r="30" spans="1:18" x14ac:dyDescent="0.25">
      <c r="K30" s="141"/>
    </row>
    <row r="31" spans="1:18" x14ac:dyDescent="0.25">
      <c r="K31" s="141"/>
    </row>
    <row r="32" spans="1:18" x14ac:dyDescent="0.25">
      <c r="A32" s="21" t="s">
        <v>72</v>
      </c>
      <c r="K32" s="141"/>
    </row>
    <row r="33" spans="11:11" x14ac:dyDescent="0.25">
      <c r="K33" s="141"/>
    </row>
  </sheetData>
  <sheetProtection algorithmName="SHA-512" hashValue="fHqbRko/TbdKuxOP76lScGDqQnILw/u48g5zx/I6EIWHb6PiZ6UmbvsJ0Vh6fJS95bPsXqCg7OLzT5fjTzgHJA==" saltValue="10uO60wdnW4kqNl+aigZ4g==" spinCount="100000" sheet="1" objects="1" scenarios="1"/>
  <mergeCells count="10">
    <mergeCell ref="K26:N26"/>
    <mergeCell ref="A3:R3"/>
    <mergeCell ref="A4:R4"/>
    <mergeCell ref="K9:P9"/>
    <mergeCell ref="K10:P10"/>
    <mergeCell ref="M11:N11"/>
    <mergeCell ref="R13:R14"/>
    <mergeCell ref="O11:P11"/>
    <mergeCell ref="K11:L11"/>
    <mergeCell ref="G5:H5"/>
  </mergeCells>
  <phoneticPr fontId="0" type="noConversion"/>
  <conditionalFormatting sqref="Q14:Q24">
    <cfRule type="cellIs" dxfId="0" priority="1" stopIfTrue="1" operator="greaterThan">
      <formula>1</formula>
    </cfRule>
  </conditionalFormatting>
  <printOptions gridLines="1"/>
  <pageMargins left="0.5" right="0.5" top="0.75" bottom="1" header="0.5" footer="0.5"/>
  <pageSetup scale="64" orientation="landscape" r:id="rId1"/>
  <headerFooter alignWithMargins="0">
    <oddHeader xml:space="preserve">&amp;R&amp;"Arial,Bold"
</oddHeader>
    <oddFooter>&amp;LPrinted:&amp;D&amp;C&amp;F
&amp;A&amp;R3 Services FY 2023
Service Center Rate Cal Worksheet
Revised  4/28/2022</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T41"/>
  <sheetViews>
    <sheetView topLeftCell="A6" zoomScaleNormal="100" workbookViewId="0">
      <selection activeCell="C15" sqref="C15"/>
    </sheetView>
  </sheetViews>
  <sheetFormatPr defaultRowHeight="12.5" x14ac:dyDescent="0.25"/>
  <cols>
    <col min="1" max="1" width="40.54296875" customWidth="1"/>
    <col min="2" max="2" width="14.453125" customWidth="1"/>
    <col min="3" max="3" width="11.36328125" bestFit="1" customWidth="1"/>
    <col min="4" max="4" width="10.36328125" customWidth="1"/>
    <col min="5" max="5" width="11.36328125" customWidth="1"/>
    <col min="6" max="6" width="10.453125" customWidth="1"/>
    <col min="7" max="7" width="9.36328125" bestFit="1" customWidth="1"/>
    <col min="8" max="8" width="9.90625" bestFit="1" customWidth="1"/>
    <col min="9" max="9" width="9.90625" customWidth="1"/>
    <col min="10" max="10" width="11.36328125" bestFit="1" customWidth="1"/>
    <col min="11" max="11" width="18.453125" customWidth="1"/>
  </cols>
  <sheetData>
    <row r="1" spans="1:20" ht="15" x14ac:dyDescent="0.3">
      <c r="A1" s="93" t="s">
        <v>143</v>
      </c>
      <c r="B1" s="262">
        <f>'Salary and Wage'!B1</f>
        <v>0</v>
      </c>
      <c r="C1" s="254"/>
      <c r="D1" s="254"/>
      <c r="G1" s="151"/>
      <c r="H1" s="150" t="s">
        <v>142</v>
      </c>
      <c r="I1" s="150"/>
      <c r="J1" s="255">
        <f>'Salary and Wage'!F1</f>
        <v>0</v>
      </c>
      <c r="K1" s="255"/>
    </row>
    <row r="2" spans="1:20" ht="15" customHeight="1" x14ac:dyDescent="0.3">
      <c r="A2" s="93"/>
      <c r="G2" s="4"/>
      <c r="H2" s="93"/>
      <c r="I2" s="93"/>
    </row>
    <row r="3" spans="1:20" s="6" customFormat="1" ht="31.5" x14ac:dyDescent="0.85">
      <c r="A3" s="376" t="s">
        <v>146</v>
      </c>
      <c r="B3" s="376"/>
      <c r="C3" s="376"/>
      <c r="D3" s="376"/>
      <c r="E3" s="376"/>
      <c r="F3" s="376"/>
      <c r="G3" s="376"/>
      <c r="H3" s="376"/>
      <c r="I3" s="376"/>
      <c r="J3" s="376"/>
      <c r="K3" s="376"/>
      <c r="L3" s="17"/>
      <c r="M3" s="17"/>
      <c r="N3" s="17"/>
    </row>
    <row r="4" spans="1:20" s="19" customFormat="1" ht="17.5" x14ac:dyDescent="0.35">
      <c r="A4" s="377" t="s">
        <v>166</v>
      </c>
      <c r="B4" s="377"/>
      <c r="C4" s="377"/>
      <c r="D4" s="377"/>
      <c r="E4" s="377"/>
      <c r="F4" s="377"/>
      <c r="G4" s="377"/>
      <c r="H4" s="377"/>
      <c r="I4" s="377"/>
      <c r="J4" s="377"/>
      <c r="K4" s="377"/>
      <c r="L4" s="18"/>
      <c r="M4" s="18"/>
      <c r="N4" s="18"/>
    </row>
    <row r="5" spans="1:20" s="19" customFormat="1" ht="17.5" x14ac:dyDescent="0.35">
      <c r="A5" s="18"/>
      <c r="B5" s="18"/>
      <c r="C5" s="18"/>
      <c r="D5" s="377" t="s">
        <v>196</v>
      </c>
      <c r="E5" s="377"/>
      <c r="F5" s="377"/>
      <c r="G5" s="18"/>
      <c r="H5" s="18"/>
      <c r="I5" s="18"/>
      <c r="J5" s="18"/>
      <c r="K5" s="18"/>
      <c r="L5" s="18"/>
      <c r="M5" s="18"/>
      <c r="N5" s="18"/>
    </row>
    <row r="6" spans="1:20" s="19" customFormat="1" ht="17.5" x14ac:dyDescent="0.35">
      <c r="A6" s="18"/>
      <c r="B6" s="18"/>
      <c r="C6" s="18"/>
      <c r="D6" s="18"/>
      <c r="E6" s="18"/>
      <c r="F6" s="18"/>
      <c r="G6" s="18"/>
      <c r="H6" s="18"/>
      <c r="I6" s="18"/>
      <c r="J6" s="18"/>
      <c r="K6" s="18"/>
      <c r="L6" s="18"/>
      <c r="M6" s="18"/>
      <c r="N6" s="18"/>
    </row>
    <row r="7" spans="1:20" s="19" customFormat="1" ht="17.5" x14ac:dyDescent="0.35">
      <c r="A7" s="267"/>
      <c r="B7" s="6" t="s">
        <v>179</v>
      </c>
      <c r="C7" s="18"/>
      <c r="D7" s="18"/>
      <c r="E7" s="18"/>
      <c r="F7" s="18"/>
      <c r="G7" s="18"/>
      <c r="H7" s="18"/>
      <c r="I7" s="18"/>
      <c r="J7" s="18"/>
      <c r="K7" s="18"/>
      <c r="L7" s="18"/>
      <c r="M7" s="18"/>
      <c r="N7" s="18"/>
      <c r="O7" s="18"/>
      <c r="P7" s="18"/>
      <c r="Q7" s="18"/>
      <c r="R7" s="18"/>
      <c r="S7" s="18"/>
      <c r="T7" s="18"/>
    </row>
    <row r="8" spans="1:20" s="19" customFormat="1" ht="18" thickBot="1" x14ac:dyDescent="0.4">
      <c r="A8" s="18"/>
      <c r="B8" s="18"/>
      <c r="C8" s="18"/>
      <c r="D8" s="18"/>
      <c r="E8" s="18"/>
      <c r="F8" s="18"/>
      <c r="G8" s="18"/>
      <c r="H8" s="18"/>
      <c r="I8" s="18"/>
      <c r="J8" s="18"/>
      <c r="K8" s="18"/>
      <c r="L8" s="18"/>
      <c r="M8" s="18"/>
      <c r="N8" s="18"/>
    </row>
    <row r="9" spans="1:20" s="6" customFormat="1" x14ac:dyDescent="0.25">
      <c r="A9" s="8"/>
      <c r="B9" s="350"/>
      <c r="C9" s="43"/>
      <c r="D9" s="9"/>
      <c r="E9" s="9"/>
      <c r="F9" s="390" t="s">
        <v>172</v>
      </c>
      <c r="G9" s="390"/>
      <c r="H9" s="9"/>
      <c r="I9" s="9"/>
      <c r="J9" s="44"/>
      <c r="K9" s="24"/>
    </row>
    <row r="10" spans="1:20" s="6" customFormat="1" ht="41.15" customHeight="1" thickBot="1" x14ac:dyDescent="0.3">
      <c r="A10" s="11" t="s">
        <v>76</v>
      </c>
      <c r="B10" s="105" t="s">
        <v>194</v>
      </c>
      <c r="C10" s="49" t="s">
        <v>161</v>
      </c>
      <c r="D10" s="45" t="s">
        <v>159</v>
      </c>
      <c r="E10" s="46" t="s">
        <v>165</v>
      </c>
      <c r="F10" s="46" t="s">
        <v>171</v>
      </c>
      <c r="G10" s="46" t="s">
        <v>178</v>
      </c>
      <c r="H10" s="46" t="s">
        <v>98</v>
      </c>
      <c r="I10" s="46" t="s">
        <v>167</v>
      </c>
      <c r="J10" s="48" t="s">
        <v>0</v>
      </c>
      <c r="K10" s="13" t="s">
        <v>59</v>
      </c>
    </row>
    <row r="11" spans="1:20" s="15" customFormat="1" ht="10" x14ac:dyDescent="0.2">
      <c r="A11" s="80" t="s">
        <v>92</v>
      </c>
      <c r="B11" s="180"/>
      <c r="C11" s="182"/>
      <c r="D11" s="51"/>
      <c r="E11" s="51"/>
      <c r="F11" s="51"/>
      <c r="G11" s="51"/>
      <c r="H11" s="51"/>
      <c r="I11" s="51"/>
      <c r="J11" s="194"/>
      <c r="K11" s="68"/>
    </row>
    <row r="12" spans="1:20" s="15" customFormat="1" ht="10" x14ac:dyDescent="0.2">
      <c r="A12" s="80" t="s">
        <v>102</v>
      </c>
      <c r="B12" s="197" t="s">
        <v>195</v>
      </c>
      <c r="C12" s="365">
        <v>50000</v>
      </c>
      <c r="D12" s="364">
        <v>1</v>
      </c>
      <c r="E12" s="111">
        <f>+C12*D12</f>
        <v>50000</v>
      </c>
      <c r="F12" s="203">
        <v>0.252</v>
      </c>
      <c r="G12" s="111">
        <f>+E12*F12</f>
        <v>12600</v>
      </c>
      <c r="H12" s="111">
        <v>-40000</v>
      </c>
      <c r="I12" s="111"/>
      <c r="J12" s="233">
        <f>SUM(E12:I12)</f>
        <v>22600.252</v>
      </c>
      <c r="K12" s="68"/>
    </row>
    <row r="13" spans="1:20" s="15" customFormat="1" x14ac:dyDescent="0.25">
      <c r="A13" s="189" t="s">
        <v>103</v>
      </c>
      <c r="B13" s="259" t="s">
        <v>195</v>
      </c>
      <c r="C13" s="195"/>
      <c r="D13" s="196"/>
      <c r="E13" s="196"/>
      <c r="F13" s="196"/>
      <c r="G13" s="234"/>
      <c r="H13" s="234"/>
      <c r="I13" s="235">
        <v>500</v>
      </c>
      <c r="J13" s="236">
        <f>SUM(E13:I13)</f>
        <v>500</v>
      </c>
      <c r="K13" s="69"/>
    </row>
    <row r="14" spans="1:20" x14ac:dyDescent="0.25">
      <c r="A14" s="274"/>
      <c r="B14" s="271"/>
      <c r="C14" s="272"/>
      <c r="D14" s="273"/>
      <c r="E14" s="329">
        <f>+C14*D14</f>
        <v>0</v>
      </c>
      <c r="F14" s="305">
        <v>0.29399999999999998</v>
      </c>
      <c r="G14" s="329">
        <f>+E14*F14</f>
        <v>0</v>
      </c>
      <c r="H14" s="306"/>
      <c r="I14" s="306"/>
      <c r="J14" s="97">
        <f>+E14+G14+H14+I14</f>
        <v>0</v>
      </c>
      <c r="K14" s="331"/>
    </row>
    <row r="15" spans="1:20" x14ac:dyDescent="0.25">
      <c r="A15" s="268"/>
      <c r="B15" s="271"/>
      <c r="C15" s="272"/>
      <c r="D15" s="273"/>
      <c r="E15" s="329">
        <f t="shared" ref="E15:E28" si="0">+C15*D15</f>
        <v>0</v>
      </c>
      <c r="F15" s="305">
        <v>0.29399999999999998</v>
      </c>
      <c r="G15" s="329">
        <f>+E15*F15</f>
        <v>0</v>
      </c>
      <c r="H15" s="306"/>
      <c r="I15" s="306"/>
      <c r="J15" s="97">
        <f>+E15+G15+H15+I15</f>
        <v>0</v>
      </c>
      <c r="K15" s="331"/>
    </row>
    <row r="16" spans="1:20" x14ac:dyDescent="0.25">
      <c r="A16" s="268"/>
      <c r="B16" s="271"/>
      <c r="C16" s="272"/>
      <c r="D16" s="273"/>
      <c r="E16" s="329">
        <f t="shared" si="0"/>
        <v>0</v>
      </c>
      <c r="F16" s="305">
        <v>0.29399999999999998</v>
      </c>
      <c r="G16" s="329">
        <f t="shared" ref="G16:G28" si="1">+E16*F16</f>
        <v>0</v>
      </c>
      <c r="H16" s="306"/>
      <c r="I16" s="306"/>
      <c r="J16" s="97">
        <f t="shared" ref="J16:J28" si="2">+E16+G16+H16+I16</f>
        <v>0</v>
      </c>
      <c r="K16" s="331"/>
    </row>
    <row r="17" spans="1:11" x14ac:dyDescent="0.25">
      <c r="A17" s="268"/>
      <c r="B17" s="271"/>
      <c r="C17" s="272"/>
      <c r="D17" s="273"/>
      <c r="E17" s="329">
        <f t="shared" si="0"/>
        <v>0</v>
      </c>
      <c r="F17" s="305">
        <v>0.29399999999999998</v>
      </c>
      <c r="G17" s="329">
        <f t="shared" si="1"/>
        <v>0</v>
      </c>
      <c r="H17" s="306"/>
      <c r="I17" s="306"/>
      <c r="J17" s="97">
        <f t="shared" si="2"/>
        <v>0</v>
      </c>
      <c r="K17" s="331"/>
    </row>
    <row r="18" spans="1:11" x14ac:dyDescent="0.25">
      <c r="A18" s="274"/>
      <c r="B18" s="271"/>
      <c r="C18" s="272"/>
      <c r="D18" s="273"/>
      <c r="E18" s="329">
        <f t="shared" si="0"/>
        <v>0</v>
      </c>
      <c r="F18" s="305">
        <v>0.29399999999999998</v>
      </c>
      <c r="G18" s="329">
        <f t="shared" si="1"/>
        <v>0</v>
      </c>
      <c r="H18" s="306"/>
      <c r="I18" s="306"/>
      <c r="J18" s="97">
        <f t="shared" si="2"/>
        <v>0</v>
      </c>
      <c r="K18" s="331"/>
    </row>
    <row r="19" spans="1:11" x14ac:dyDescent="0.25">
      <c r="A19" s="274"/>
      <c r="B19" s="271"/>
      <c r="C19" s="272"/>
      <c r="D19" s="273"/>
      <c r="E19" s="329">
        <f t="shared" si="0"/>
        <v>0</v>
      </c>
      <c r="F19" s="305">
        <v>0.29399999999999998</v>
      </c>
      <c r="G19" s="329">
        <f t="shared" si="1"/>
        <v>0</v>
      </c>
      <c r="H19" s="306"/>
      <c r="I19" s="306"/>
      <c r="J19" s="97">
        <f t="shared" si="2"/>
        <v>0</v>
      </c>
      <c r="K19" s="331"/>
    </row>
    <row r="20" spans="1:11" x14ac:dyDescent="0.25">
      <c r="A20" s="274"/>
      <c r="B20" s="271"/>
      <c r="C20" s="272"/>
      <c r="D20" s="273"/>
      <c r="E20" s="329">
        <f t="shared" si="0"/>
        <v>0</v>
      </c>
      <c r="F20" s="305">
        <v>0.29399999999999998</v>
      </c>
      <c r="G20" s="329">
        <f t="shared" si="1"/>
        <v>0</v>
      </c>
      <c r="H20" s="306"/>
      <c r="I20" s="306"/>
      <c r="J20" s="97">
        <f t="shared" si="2"/>
        <v>0</v>
      </c>
      <c r="K20" s="331"/>
    </row>
    <row r="21" spans="1:11" x14ac:dyDescent="0.25">
      <c r="A21" s="274"/>
      <c r="B21" s="271"/>
      <c r="C21" s="272"/>
      <c r="D21" s="273"/>
      <c r="E21" s="329">
        <f t="shared" si="0"/>
        <v>0</v>
      </c>
      <c r="F21" s="305">
        <v>0.29399999999999998</v>
      </c>
      <c r="G21" s="329">
        <f t="shared" si="1"/>
        <v>0</v>
      </c>
      <c r="H21" s="306"/>
      <c r="I21" s="306"/>
      <c r="J21" s="97">
        <f t="shared" si="2"/>
        <v>0</v>
      </c>
      <c r="K21" s="331"/>
    </row>
    <row r="22" spans="1:11" x14ac:dyDescent="0.25">
      <c r="A22" s="274"/>
      <c r="B22" s="271"/>
      <c r="C22" s="272"/>
      <c r="D22" s="273"/>
      <c r="E22" s="329">
        <f t="shared" si="0"/>
        <v>0</v>
      </c>
      <c r="F22" s="305">
        <v>0.29399999999999998</v>
      </c>
      <c r="G22" s="329">
        <f t="shared" si="1"/>
        <v>0</v>
      </c>
      <c r="H22" s="306"/>
      <c r="I22" s="306"/>
      <c r="J22" s="97">
        <f t="shared" si="2"/>
        <v>0</v>
      </c>
      <c r="K22" s="331"/>
    </row>
    <row r="23" spans="1:11" x14ac:dyDescent="0.25">
      <c r="A23" s="274"/>
      <c r="B23" s="271"/>
      <c r="C23" s="272"/>
      <c r="D23" s="273"/>
      <c r="E23" s="329">
        <f t="shared" si="0"/>
        <v>0</v>
      </c>
      <c r="F23" s="305">
        <v>0.29399999999999998</v>
      </c>
      <c r="G23" s="330">
        <f t="shared" si="1"/>
        <v>0</v>
      </c>
      <c r="H23" s="306"/>
      <c r="I23" s="306"/>
      <c r="J23" s="97">
        <f t="shared" si="2"/>
        <v>0</v>
      </c>
      <c r="K23" s="331"/>
    </row>
    <row r="24" spans="1:11" x14ac:dyDescent="0.25">
      <c r="A24" s="274"/>
      <c r="B24" s="271"/>
      <c r="C24" s="272"/>
      <c r="D24" s="273"/>
      <c r="E24" s="329">
        <f t="shared" si="0"/>
        <v>0</v>
      </c>
      <c r="F24" s="305">
        <v>0.29399999999999998</v>
      </c>
      <c r="G24" s="329">
        <f t="shared" si="1"/>
        <v>0</v>
      </c>
      <c r="H24" s="306"/>
      <c r="I24" s="306"/>
      <c r="J24" s="97">
        <f t="shared" si="2"/>
        <v>0</v>
      </c>
      <c r="K24" s="331"/>
    </row>
    <row r="25" spans="1:11" x14ac:dyDescent="0.25">
      <c r="A25" s="274"/>
      <c r="B25" s="271"/>
      <c r="C25" s="272"/>
      <c r="D25" s="273"/>
      <c r="E25" s="329">
        <f t="shared" si="0"/>
        <v>0</v>
      </c>
      <c r="F25" s="305">
        <v>0.29399999999999998</v>
      </c>
      <c r="G25" s="329">
        <f t="shared" si="1"/>
        <v>0</v>
      </c>
      <c r="H25" s="306"/>
      <c r="I25" s="306"/>
      <c r="J25" s="97">
        <f t="shared" si="2"/>
        <v>0</v>
      </c>
      <c r="K25" s="331"/>
    </row>
    <row r="26" spans="1:11" x14ac:dyDescent="0.25">
      <c r="A26" s="274"/>
      <c r="B26" s="271"/>
      <c r="C26" s="272"/>
      <c r="D26" s="273"/>
      <c r="E26" s="329">
        <f t="shared" si="0"/>
        <v>0</v>
      </c>
      <c r="F26" s="305">
        <v>0.29399999999999998</v>
      </c>
      <c r="G26" s="329">
        <f t="shared" si="1"/>
        <v>0</v>
      </c>
      <c r="H26" s="306"/>
      <c r="I26" s="306"/>
      <c r="J26" s="97">
        <f t="shared" si="2"/>
        <v>0</v>
      </c>
      <c r="K26" s="331"/>
    </row>
    <row r="27" spans="1:11" x14ac:dyDescent="0.25">
      <c r="A27" s="274"/>
      <c r="B27" s="271"/>
      <c r="C27" s="272"/>
      <c r="D27" s="273"/>
      <c r="E27" s="329">
        <f t="shared" si="0"/>
        <v>0</v>
      </c>
      <c r="F27" s="305">
        <v>0.29399999999999998</v>
      </c>
      <c r="G27" s="329">
        <f t="shared" si="1"/>
        <v>0</v>
      </c>
      <c r="H27" s="306"/>
      <c r="I27" s="306"/>
      <c r="J27" s="97">
        <f t="shared" si="2"/>
        <v>0</v>
      </c>
      <c r="K27" s="331"/>
    </row>
    <row r="28" spans="1:11" x14ac:dyDescent="0.25">
      <c r="A28" s="276"/>
      <c r="B28" s="279"/>
      <c r="C28" s="272"/>
      <c r="D28" s="273"/>
      <c r="E28" s="329">
        <f t="shared" si="0"/>
        <v>0</v>
      </c>
      <c r="F28" s="305">
        <v>0.29399999999999998</v>
      </c>
      <c r="G28" s="329">
        <f t="shared" si="1"/>
        <v>0</v>
      </c>
      <c r="H28" s="306"/>
      <c r="I28" s="306"/>
      <c r="J28" s="97">
        <f t="shared" si="2"/>
        <v>0</v>
      </c>
      <c r="K28" s="332"/>
    </row>
    <row r="29" spans="1:11" ht="13" x14ac:dyDescent="0.3">
      <c r="B29" s="204" t="s">
        <v>62</v>
      </c>
      <c r="C29" s="101">
        <f>SUM(C14:C28)</f>
        <v>0</v>
      </c>
      <c r="D29" s="102"/>
      <c r="E29" s="102">
        <f>SUM(E14:E28)</f>
        <v>0</v>
      </c>
      <c r="F29" s="102"/>
      <c r="G29" s="102">
        <f>SUM(G14:G28)</f>
        <v>0</v>
      </c>
      <c r="H29" s="102">
        <f>SUM(H14:H28)</f>
        <v>0</v>
      </c>
      <c r="I29" s="102">
        <f>SUM(I14:I28)</f>
        <v>0</v>
      </c>
      <c r="J29" s="103">
        <f>SUM(J14:J28)</f>
        <v>0</v>
      </c>
    </row>
    <row r="32" spans="1:11" ht="14" x14ac:dyDescent="0.3">
      <c r="A32" s="207" t="s">
        <v>151</v>
      </c>
      <c r="B32" s="4"/>
    </row>
    <row r="33" spans="1:11" ht="13" x14ac:dyDescent="0.3">
      <c r="A33" s="1" t="s">
        <v>152</v>
      </c>
      <c r="B33" s="204"/>
      <c r="C33" s="1"/>
      <c r="D33" s="1"/>
      <c r="E33" s="1"/>
      <c r="F33" s="1"/>
      <c r="G33" s="1"/>
      <c r="H33" s="1"/>
      <c r="I33" s="1"/>
      <c r="J33" s="1"/>
      <c r="K33" s="1"/>
    </row>
    <row r="34" spans="1:11" ht="13" x14ac:dyDescent="0.3">
      <c r="A34" s="1" t="s">
        <v>180</v>
      </c>
      <c r="B34" s="1"/>
      <c r="C34" s="1"/>
      <c r="D34" s="1"/>
      <c r="E34" s="1"/>
      <c r="F34" s="1"/>
      <c r="G34" s="1"/>
      <c r="H34" s="1"/>
      <c r="I34" s="1"/>
      <c r="J34" s="1"/>
      <c r="K34" s="1"/>
    </row>
    <row r="35" spans="1:11" ht="14" x14ac:dyDescent="0.3">
      <c r="A35" s="143" t="s">
        <v>176</v>
      </c>
      <c r="B35" s="205"/>
      <c r="C35" s="205"/>
      <c r="D35" s="205"/>
      <c r="E35" s="205"/>
      <c r="F35" s="205"/>
      <c r="G35" s="205"/>
    </row>
    <row r="36" spans="1:11" ht="15.5" x14ac:dyDescent="0.35">
      <c r="A36" s="142" t="s">
        <v>173</v>
      </c>
      <c r="B36" s="142"/>
      <c r="C36" s="206"/>
      <c r="D36" s="140"/>
    </row>
    <row r="37" spans="1:11" ht="16" thickBot="1" x14ac:dyDescent="0.4">
      <c r="B37" s="353" t="s">
        <v>198</v>
      </c>
      <c r="C37" s="355"/>
    </row>
    <row r="38" spans="1:11" ht="15.5" x14ac:dyDescent="0.35">
      <c r="A38" s="373" t="s">
        <v>174</v>
      </c>
      <c r="B38" s="354">
        <v>0.29399999999999998</v>
      </c>
      <c r="C38" s="355"/>
    </row>
    <row r="39" spans="1:11" ht="15.5" x14ac:dyDescent="0.35">
      <c r="A39" s="373" t="s">
        <v>175</v>
      </c>
      <c r="B39" s="328">
        <v>0.314</v>
      </c>
      <c r="C39" s="355"/>
    </row>
    <row r="40" spans="1:11" ht="15.5" x14ac:dyDescent="0.35">
      <c r="A40" s="375" t="s">
        <v>191</v>
      </c>
      <c r="B40" s="328">
        <v>0.11600000000000001</v>
      </c>
      <c r="C40" s="355"/>
    </row>
    <row r="41" spans="1:11" ht="14" x14ac:dyDescent="0.3">
      <c r="A41" s="216"/>
      <c r="B41" s="328"/>
    </row>
  </sheetData>
  <sheetProtection algorithmName="SHA-512" hashValue="ifLdjKZuTzj9PzpJV8e3yjHZurIQjv5wXitmcjDhjZA+juYWuacpVtRCQDSGhXTeW8XsCz728VUNQ81kuw4lJA==" saltValue="QM1kYjkubtNk7sPKQKPh1w==" spinCount="100000" sheet="1" objects="1" scenarios="1"/>
  <mergeCells count="4">
    <mergeCell ref="A3:K3"/>
    <mergeCell ref="A4:K4"/>
    <mergeCell ref="F9:G9"/>
    <mergeCell ref="D5:F5"/>
  </mergeCells>
  <phoneticPr fontId="0" type="noConversion"/>
  <dataValidations xWindow="451" yWindow="524" count="3">
    <dataValidation type="decimal" showInputMessage="1" showErrorMessage="1" errorTitle="Effort %" error="Effort % can not exceed 100%" promptTitle="Effort %" prompt="Do not exceed 100%" sqref="D14:D28 D12" xr:uid="{00000000-0002-0000-0400-000000000000}">
      <formula1>0</formula1>
      <formula2>1</formula2>
    </dataValidation>
    <dataValidation type="whole" allowBlank="1" showInputMessage="1" showErrorMessage="1" errorTitle="NIH Salary Cap" error="Use NIH Salary Cap of $203,700._x000a_The effective date is 1/2/2022." prompt="The current NIH Salary Cap is $203,700.   The effective date is 1/2/2022." sqref="C12" xr:uid="{00000000-0002-0000-0400-000001000000}">
      <formula1>0</formula1>
      <formula2>203700</formula2>
    </dataValidation>
    <dataValidation type="whole" allowBlank="1" showInputMessage="1" showErrorMessage="1" errorTitle="NIH Salary Cap" error="Use NIH Salary Cap of $203,700._x000a_The effective date is 1/2/2022." prompt="The current NIH Salary Cap is $221,900.   The effective date is 1/2/2024" sqref="C14:C28" xr:uid="{00000000-0002-0000-0400-000002000000}">
      <formula1>0</formula1>
      <formula2>221900</formula2>
    </dataValidation>
  </dataValidations>
  <printOptions gridLines="1"/>
  <pageMargins left="0.5" right="0.5" top="0.75" bottom="1" header="0.5" footer="0.5"/>
  <pageSetup scale="79" orientation="landscape" r:id="rId1"/>
  <headerFooter alignWithMargins="0">
    <oddHeader xml:space="preserve">&amp;R&amp;"Arial,Bold"
</oddHeader>
    <oddFooter>&amp;LPrinted:&amp;D&amp;C&amp;F
&amp;A&amp;R3 Services FY 2023
Service Center Rate Cal Worksheet
Revised  4/28/2022</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N30"/>
  <sheetViews>
    <sheetView topLeftCell="B1" zoomScaleNormal="100" workbookViewId="0">
      <selection activeCell="B16" sqref="B16"/>
    </sheetView>
  </sheetViews>
  <sheetFormatPr defaultRowHeight="12.5" x14ac:dyDescent="0.25"/>
  <cols>
    <col min="1" max="1" width="16.6328125" customWidth="1"/>
    <col min="2" max="2" width="33.54296875" customWidth="1"/>
    <col min="3" max="3" width="29" customWidth="1"/>
    <col min="4" max="4" width="15.08984375" customWidth="1"/>
    <col min="5" max="8" width="12.90625" customWidth="1"/>
    <col min="9" max="9" width="11.90625" customWidth="1"/>
    <col min="10" max="10" width="11.453125" bestFit="1" customWidth="1"/>
    <col min="11" max="11" width="10.453125" bestFit="1" customWidth="1"/>
    <col min="12" max="12" width="10.54296875" bestFit="1" customWidth="1"/>
    <col min="13" max="13" width="16.453125" bestFit="1" customWidth="1"/>
    <col min="14" max="14" width="18.08984375" customWidth="1"/>
  </cols>
  <sheetData>
    <row r="1" spans="1:14" ht="15" x14ac:dyDescent="0.3">
      <c r="A1" s="93" t="s">
        <v>143</v>
      </c>
      <c r="B1" s="262">
        <f>'Salary and Wage'!B1</f>
        <v>0</v>
      </c>
      <c r="D1" s="178"/>
      <c r="E1" s="178"/>
      <c r="H1" s="149"/>
      <c r="I1" s="264" t="s">
        <v>142</v>
      </c>
      <c r="J1" s="255">
        <f>'Salary and Wage'!F1</f>
        <v>0</v>
      </c>
      <c r="K1" s="255"/>
      <c r="L1" s="149"/>
    </row>
    <row r="2" spans="1:14" ht="15" customHeight="1" x14ac:dyDescent="0.3">
      <c r="A2" s="93"/>
      <c r="B2" s="93"/>
      <c r="I2" s="93"/>
    </row>
    <row r="3" spans="1:14" s="6" customFormat="1" ht="31.5" x14ac:dyDescent="0.85">
      <c r="A3" s="376" t="s">
        <v>146</v>
      </c>
      <c r="B3" s="376"/>
      <c r="C3" s="376"/>
      <c r="D3" s="376"/>
      <c r="E3" s="376"/>
      <c r="F3" s="376"/>
      <c r="G3" s="376"/>
      <c r="H3" s="376"/>
      <c r="I3" s="376"/>
      <c r="J3" s="376"/>
      <c r="K3" s="376"/>
      <c r="L3" s="376"/>
      <c r="M3" s="376"/>
      <c r="N3" s="376"/>
    </row>
    <row r="4" spans="1:14" s="19" customFormat="1" ht="17.5" x14ac:dyDescent="0.35">
      <c r="A4" s="377" t="s">
        <v>109</v>
      </c>
      <c r="B4" s="377"/>
      <c r="C4" s="377"/>
      <c r="D4" s="377"/>
      <c r="E4" s="377"/>
      <c r="F4" s="377"/>
      <c r="G4" s="377"/>
      <c r="H4" s="377"/>
      <c r="I4" s="377"/>
      <c r="J4" s="377"/>
      <c r="K4" s="377"/>
      <c r="L4" s="377"/>
      <c r="M4" s="377"/>
      <c r="N4" s="377"/>
    </row>
    <row r="5" spans="1:14" s="19" customFormat="1" ht="17.5" x14ac:dyDescent="0.35">
      <c r="A5" s="18"/>
      <c r="B5" s="18"/>
      <c r="C5" s="18"/>
      <c r="D5" s="18"/>
      <c r="E5" s="377" t="s">
        <v>196</v>
      </c>
      <c r="F5" s="377"/>
      <c r="G5" s="377"/>
      <c r="H5" s="18"/>
      <c r="I5" s="18"/>
      <c r="J5" s="18"/>
      <c r="K5" s="18"/>
      <c r="L5" s="18"/>
      <c r="M5" s="18"/>
      <c r="N5" s="18"/>
    </row>
    <row r="6" spans="1:14" s="19" customFormat="1" ht="17.5" x14ac:dyDescent="0.35">
      <c r="A6" s="18"/>
      <c r="B6" s="18"/>
      <c r="C6" s="18"/>
      <c r="D6" s="18"/>
      <c r="E6" s="18"/>
      <c r="F6" s="18"/>
      <c r="G6" s="18"/>
      <c r="H6" s="18"/>
      <c r="I6" s="18"/>
      <c r="J6" s="18"/>
      <c r="K6" s="18"/>
      <c r="L6" s="18"/>
      <c r="M6" s="18"/>
      <c r="N6" s="18"/>
    </row>
    <row r="7" spans="1:14" s="19" customFormat="1" ht="18" thickBot="1" x14ac:dyDescent="0.4">
      <c r="A7" s="267"/>
      <c r="B7" s="214" t="s">
        <v>179</v>
      </c>
      <c r="D7" s="215"/>
    </row>
    <row r="8" spans="1:14" s="19" customFormat="1" ht="18" thickBot="1" x14ac:dyDescent="0.4">
      <c r="A8" s="18"/>
      <c r="B8" s="18"/>
      <c r="C8" s="18"/>
      <c r="D8" s="18"/>
      <c r="E8" s="399" t="s">
        <v>122</v>
      </c>
      <c r="F8" s="400"/>
      <c r="G8" s="400"/>
      <c r="H8" s="401"/>
      <c r="I8" s="402" t="s">
        <v>123</v>
      </c>
      <c r="J8" s="402"/>
      <c r="K8" s="402"/>
      <c r="L8" s="402"/>
      <c r="M8" s="403"/>
      <c r="N8" s="217" t="s">
        <v>182</v>
      </c>
    </row>
    <row r="9" spans="1:14" x14ac:dyDescent="0.25">
      <c r="A9" s="8"/>
      <c r="B9" s="43"/>
      <c r="C9" s="43"/>
      <c r="D9" s="43"/>
      <c r="E9" s="396" t="s">
        <v>154</v>
      </c>
      <c r="F9" s="397"/>
      <c r="G9" s="396" t="s">
        <v>147</v>
      </c>
      <c r="H9" s="398"/>
      <c r="I9" s="81"/>
      <c r="J9" s="81"/>
      <c r="K9" s="81"/>
      <c r="L9" s="81"/>
      <c r="M9" s="82"/>
      <c r="N9" s="82"/>
    </row>
    <row r="10" spans="1:14" s="3" customFormat="1" ht="38.25" customHeight="1" thickBot="1" x14ac:dyDescent="0.3">
      <c r="A10" s="172" t="s">
        <v>170</v>
      </c>
      <c r="B10" s="47" t="s">
        <v>112</v>
      </c>
      <c r="C10" s="200" t="s">
        <v>108</v>
      </c>
      <c r="D10" s="49" t="s">
        <v>120</v>
      </c>
      <c r="E10" s="83" t="s">
        <v>153</v>
      </c>
      <c r="F10" s="84" t="s">
        <v>121</v>
      </c>
      <c r="G10" s="83" t="s">
        <v>153</v>
      </c>
      <c r="H10" s="84" t="s">
        <v>121</v>
      </c>
      <c r="I10" s="83" t="s">
        <v>26</v>
      </c>
      <c r="J10" s="84" t="s">
        <v>27</v>
      </c>
      <c r="K10" s="84" t="s">
        <v>29</v>
      </c>
      <c r="L10" s="84" t="s">
        <v>31</v>
      </c>
      <c r="M10" s="85" t="s">
        <v>148</v>
      </c>
      <c r="N10" s="218" t="s">
        <v>181</v>
      </c>
    </row>
    <row r="11" spans="1:14" s="15" customFormat="1" ht="10" x14ac:dyDescent="0.2">
      <c r="A11" s="80" t="s">
        <v>92</v>
      </c>
      <c r="B11" s="80"/>
      <c r="C11" s="197"/>
      <c r="D11" s="197"/>
      <c r="E11" s="80"/>
      <c r="I11" s="89"/>
      <c r="M11" s="90"/>
      <c r="N11" s="86"/>
    </row>
    <row r="12" spans="1:14" s="15" customFormat="1" ht="10" x14ac:dyDescent="0.2">
      <c r="A12" s="80" t="s">
        <v>55</v>
      </c>
      <c r="B12" s="80"/>
      <c r="C12" s="198" t="s">
        <v>111</v>
      </c>
      <c r="D12" s="219">
        <f>SUM(E12:N12)</f>
        <v>1500</v>
      </c>
      <c r="E12" s="221">
        <v>100</v>
      </c>
      <c r="F12" s="117">
        <v>1000</v>
      </c>
      <c r="G12" s="117"/>
      <c r="H12" s="117">
        <v>200</v>
      </c>
      <c r="I12" s="222"/>
      <c r="J12" s="117"/>
      <c r="K12" s="117"/>
      <c r="L12" s="117"/>
      <c r="M12" s="223">
        <v>195</v>
      </c>
      <c r="N12" s="224">
        <v>5</v>
      </c>
    </row>
    <row r="13" spans="1:14" s="15" customFormat="1" ht="10" x14ac:dyDescent="0.2">
      <c r="A13" s="189" t="s">
        <v>58</v>
      </c>
      <c r="B13" s="189"/>
      <c r="C13" s="199" t="s">
        <v>110</v>
      </c>
      <c r="D13" s="220">
        <f>SUM(E13:N13)</f>
        <v>300</v>
      </c>
      <c r="E13" s="221">
        <v>15</v>
      </c>
      <c r="F13" s="117">
        <v>250</v>
      </c>
      <c r="G13" s="117"/>
      <c r="H13" s="117"/>
      <c r="I13" s="222"/>
      <c r="J13" s="117"/>
      <c r="K13" s="117">
        <v>15</v>
      </c>
      <c r="L13" s="117"/>
      <c r="M13" s="223">
        <v>20</v>
      </c>
      <c r="N13" s="225"/>
    </row>
    <row r="14" spans="1:14" x14ac:dyDescent="0.25">
      <c r="A14" s="250" t="s">
        <v>55</v>
      </c>
      <c r="B14" s="370"/>
      <c r="C14" s="307"/>
      <c r="D14" s="212">
        <f>SUM(E14:N14)</f>
        <v>0</v>
      </c>
      <c r="E14" s="310"/>
      <c r="F14" s="311"/>
      <c r="G14" s="311"/>
      <c r="H14" s="311"/>
      <c r="I14" s="312"/>
      <c r="J14" s="311"/>
      <c r="K14" s="311"/>
      <c r="L14" s="311"/>
      <c r="M14" s="313"/>
      <c r="N14" s="314"/>
    </row>
    <row r="15" spans="1:14" x14ac:dyDescent="0.25">
      <c r="A15" s="251" t="s">
        <v>58</v>
      </c>
      <c r="B15" s="371"/>
      <c r="C15" s="308"/>
      <c r="D15" s="212">
        <f>SUM(E15:N15)</f>
        <v>0</v>
      </c>
      <c r="E15" s="315"/>
      <c r="F15" s="316"/>
      <c r="G15" s="316"/>
      <c r="H15" s="316"/>
      <c r="I15" s="317"/>
      <c r="J15" s="316"/>
      <c r="K15" s="316"/>
      <c r="L15" s="316"/>
      <c r="M15" s="318"/>
      <c r="N15" s="319"/>
    </row>
    <row r="16" spans="1:14" x14ac:dyDescent="0.25">
      <c r="A16" s="252" t="s">
        <v>155</v>
      </c>
      <c r="B16" s="371"/>
      <c r="C16" s="308"/>
      <c r="D16" s="212">
        <f>SUM(E16:N16)</f>
        <v>0</v>
      </c>
      <c r="E16" s="315"/>
      <c r="F16" s="316"/>
      <c r="G16" s="316"/>
      <c r="H16" s="316"/>
      <c r="I16" s="317"/>
      <c r="J16" s="316"/>
      <c r="K16" s="316"/>
      <c r="L16" s="316"/>
      <c r="M16" s="318"/>
      <c r="N16" s="319"/>
    </row>
    <row r="17" spans="1:14" ht="13" thickBot="1" x14ac:dyDescent="0.3">
      <c r="A17" s="253"/>
      <c r="B17" s="309"/>
      <c r="C17" s="309"/>
      <c r="D17" s="213"/>
      <c r="E17" s="320"/>
      <c r="F17" s="321"/>
      <c r="G17" s="321"/>
      <c r="H17" s="321"/>
      <c r="I17" s="322"/>
      <c r="J17" s="323"/>
      <c r="K17" s="323"/>
      <c r="L17" s="323"/>
      <c r="M17" s="324"/>
      <c r="N17" s="325"/>
    </row>
    <row r="19" spans="1:14" x14ac:dyDescent="0.25">
      <c r="A19" s="20"/>
      <c r="B19" s="20"/>
    </row>
    <row r="20" spans="1:14" x14ac:dyDescent="0.25">
      <c r="A20" s="15"/>
      <c r="F20" s="15"/>
    </row>
    <row r="22" spans="1:14" x14ac:dyDescent="0.25">
      <c r="F22" s="15"/>
    </row>
    <row r="23" spans="1:14" x14ac:dyDescent="0.25">
      <c r="F23" s="15"/>
    </row>
    <row r="24" spans="1:14" x14ac:dyDescent="0.25">
      <c r="F24" s="15"/>
    </row>
    <row r="25" spans="1:14" x14ac:dyDescent="0.25">
      <c r="F25" s="15"/>
    </row>
    <row r="26" spans="1:14" x14ac:dyDescent="0.25">
      <c r="F26" s="15"/>
    </row>
    <row r="27" spans="1:14" x14ac:dyDescent="0.25">
      <c r="F27" s="15"/>
    </row>
    <row r="28" spans="1:14" x14ac:dyDescent="0.25">
      <c r="F28" s="15"/>
    </row>
    <row r="29" spans="1:14" x14ac:dyDescent="0.25">
      <c r="F29" s="15"/>
    </row>
    <row r="30" spans="1:14" x14ac:dyDescent="0.25">
      <c r="F30" s="15"/>
    </row>
  </sheetData>
  <sheetProtection algorithmName="SHA-512" hashValue="me4kr9OmwJ/5PM5ciKU1HgzuQsoUOXbGUuCCc/S6gCM0hhWv5HoMahpiLCGj000HhIBUbcsiJ5SRjn3VZ0+VVw==" saltValue="Jf/Ah2VemyMVin+Cte0hiw==" spinCount="100000" sheet="1" objects="1" scenarios="1"/>
  <mergeCells count="7">
    <mergeCell ref="A3:N3"/>
    <mergeCell ref="A4:N4"/>
    <mergeCell ref="E9:F9"/>
    <mergeCell ref="G9:H9"/>
    <mergeCell ref="E8:H8"/>
    <mergeCell ref="I8:M8"/>
    <mergeCell ref="E5:G5"/>
  </mergeCells>
  <phoneticPr fontId="0" type="noConversion"/>
  <printOptions gridLines="1"/>
  <pageMargins left="0.5" right="0.5" top="0.75" bottom="1" header="0.5" footer="0.5"/>
  <pageSetup scale="56" orientation="landscape" r:id="rId1"/>
  <headerFooter alignWithMargins="0">
    <oddHeader xml:space="preserve">&amp;R&amp;"Arial,Bold"
</oddHeader>
    <oddFooter>&amp;LPrinted:&amp;D&amp;C&amp;F
&amp;A&amp;R3 Services FY 2023
Service Center Rate Cal Worksheet
Revised  4/28/2022</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U35"/>
  <sheetViews>
    <sheetView topLeftCell="A3" zoomScaleNormal="100" workbookViewId="0">
      <selection activeCell="M10" sqref="M10:M11"/>
    </sheetView>
  </sheetViews>
  <sheetFormatPr defaultRowHeight="12.5" x14ac:dyDescent="0.25"/>
  <cols>
    <col min="1" max="1" width="35.6328125" customWidth="1"/>
    <col min="2" max="2" width="11.08984375" customWidth="1"/>
    <col min="3" max="3" width="10.90625" bestFit="1" customWidth="1"/>
    <col min="4" max="6" width="13.08984375" hidden="1" customWidth="1"/>
    <col min="7" max="7" width="10.36328125" bestFit="1" customWidth="1"/>
    <col min="8" max="8" width="1.6328125" customWidth="1"/>
    <col min="9" max="9" width="13.36328125" customWidth="1"/>
    <col min="10" max="10" width="6.36328125" customWidth="1"/>
    <col min="11" max="11" width="13.36328125" customWidth="1"/>
    <col min="12" max="12" width="6.36328125" customWidth="1"/>
    <col min="13" max="13" width="13.36328125" customWidth="1"/>
    <col min="14" max="14" width="6.36328125" customWidth="1"/>
    <col min="15" max="15" width="13.08984375" bestFit="1" customWidth="1"/>
    <col min="16" max="17" width="6.36328125" customWidth="1"/>
    <col min="18" max="18" width="18.453125" customWidth="1"/>
  </cols>
  <sheetData>
    <row r="1" spans="1:21" ht="15" x14ac:dyDescent="0.3">
      <c r="A1" s="93" t="s">
        <v>143</v>
      </c>
      <c r="B1" s="262">
        <f>'Salary and Wage'!B1</f>
        <v>0</v>
      </c>
      <c r="C1" s="254"/>
      <c r="D1" s="254"/>
      <c r="E1" s="4"/>
      <c r="F1" s="93" t="s">
        <v>142</v>
      </c>
      <c r="H1" s="149"/>
      <c r="I1" s="263" t="s">
        <v>142</v>
      </c>
      <c r="J1" s="149"/>
      <c r="K1" s="255">
        <f>'Salary and Wage'!F1</f>
        <v>0</v>
      </c>
    </row>
    <row r="2" spans="1:21" ht="15" customHeight="1" x14ac:dyDescent="0.3">
      <c r="A2" s="93"/>
      <c r="E2" s="4"/>
      <c r="F2" s="93"/>
    </row>
    <row r="3" spans="1:21" s="6" customFormat="1" ht="31.5" x14ac:dyDescent="0.85">
      <c r="A3" s="376" t="s">
        <v>146</v>
      </c>
      <c r="B3" s="376"/>
      <c r="C3" s="376"/>
      <c r="D3" s="376"/>
      <c r="E3" s="376"/>
      <c r="F3" s="376"/>
      <c r="G3" s="376"/>
      <c r="H3" s="376"/>
      <c r="I3" s="376"/>
      <c r="J3" s="376"/>
      <c r="K3" s="376"/>
      <c r="L3" s="376"/>
      <c r="M3" s="376"/>
      <c r="N3" s="376"/>
      <c r="O3" s="376"/>
      <c r="P3" s="17"/>
      <c r="Q3" s="17"/>
      <c r="R3" s="17"/>
      <c r="S3" s="17"/>
      <c r="T3" s="17"/>
      <c r="U3" s="17"/>
    </row>
    <row r="4" spans="1:21" s="19" customFormat="1" ht="17.5" x14ac:dyDescent="0.35">
      <c r="A4" s="377" t="s">
        <v>79</v>
      </c>
      <c r="B4" s="377"/>
      <c r="C4" s="377"/>
      <c r="D4" s="377"/>
      <c r="E4" s="377"/>
      <c r="F4" s="377"/>
      <c r="G4" s="377"/>
      <c r="H4" s="377"/>
      <c r="I4" s="377"/>
      <c r="J4" s="377"/>
      <c r="K4" s="377"/>
      <c r="L4" s="377"/>
      <c r="M4" s="377"/>
      <c r="N4" s="377"/>
      <c r="O4" s="377"/>
      <c r="P4" s="18"/>
      <c r="Q4" s="18"/>
      <c r="R4" s="18"/>
      <c r="S4" s="18"/>
      <c r="T4" s="18"/>
      <c r="U4" s="18"/>
    </row>
    <row r="5" spans="1:21" s="19" customFormat="1" ht="17.5" x14ac:dyDescent="0.35">
      <c r="A5" s="18"/>
      <c r="B5" s="18"/>
      <c r="C5" s="258"/>
      <c r="D5" s="18"/>
      <c r="E5" s="377" t="s">
        <v>196</v>
      </c>
      <c r="F5" s="377"/>
      <c r="G5" s="377"/>
      <c r="H5" s="377"/>
      <c r="I5" s="377"/>
      <c r="J5" s="18"/>
      <c r="K5" s="18"/>
      <c r="L5" s="18"/>
      <c r="M5" s="18"/>
      <c r="N5" s="18"/>
      <c r="O5" s="18"/>
      <c r="P5" s="18"/>
      <c r="Q5" s="18"/>
      <c r="R5" s="18"/>
      <c r="S5" s="18"/>
      <c r="T5" s="18"/>
      <c r="U5" s="18"/>
    </row>
    <row r="6" spans="1:21" s="19" customFormat="1" ht="17.5" x14ac:dyDescent="0.35">
      <c r="A6" s="18"/>
      <c r="B6" s="18"/>
      <c r="C6" s="258"/>
      <c r="D6" s="18"/>
      <c r="E6" s="18"/>
      <c r="F6" s="18"/>
      <c r="G6" s="18"/>
      <c r="H6" s="18"/>
      <c r="I6" s="18"/>
      <c r="J6" s="18"/>
      <c r="K6" s="18"/>
      <c r="L6" s="18"/>
      <c r="M6" s="18"/>
      <c r="N6" s="18"/>
      <c r="O6" s="18"/>
      <c r="P6" s="18"/>
      <c r="Q6" s="18"/>
      <c r="R6" s="18"/>
      <c r="S6" s="18"/>
      <c r="T6" s="18"/>
      <c r="U6" s="18"/>
    </row>
    <row r="7" spans="1:21" s="19" customFormat="1" ht="17.5" x14ac:dyDescent="0.35">
      <c r="A7" s="327"/>
      <c r="B7" s="214" t="s">
        <v>179</v>
      </c>
      <c r="C7" s="215"/>
      <c r="D7" s="18"/>
      <c r="E7" s="18"/>
      <c r="F7" s="18"/>
      <c r="G7" s="18"/>
      <c r="H7" s="18"/>
      <c r="I7" s="18"/>
      <c r="J7" s="18"/>
      <c r="K7" s="18"/>
      <c r="L7" s="18"/>
      <c r="M7" s="18"/>
      <c r="N7" s="18"/>
      <c r="O7" s="18"/>
      <c r="P7" s="18"/>
      <c r="Q7" s="18"/>
      <c r="R7" s="18"/>
      <c r="S7" s="18"/>
      <c r="T7" s="18"/>
      <c r="U7" s="18"/>
    </row>
    <row r="8" spans="1:21" s="19" customFormat="1" ht="17.5" x14ac:dyDescent="0.35">
      <c r="A8" s="18"/>
      <c r="B8" s="18"/>
      <c r="C8" s="18"/>
      <c r="D8" s="18"/>
      <c r="E8" s="18"/>
      <c r="F8" s="18"/>
      <c r="G8" s="18"/>
      <c r="H8" s="18"/>
      <c r="I8" s="18"/>
      <c r="J8" s="18"/>
      <c r="K8" s="18"/>
      <c r="L8" s="18"/>
      <c r="M8" s="18"/>
      <c r="N8" s="18"/>
      <c r="O8" s="18"/>
      <c r="P8" s="18"/>
      <c r="Q8" s="18"/>
      <c r="R8" s="18"/>
      <c r="S8" s="18"/>
      <c r="T8" s="18"/>
      <c r="U8" s="18"/>
    </row>
    <row r="9" spans="1:21" s="19" customFormat="1" ht="17.5" x14ac:dyDescent="0.35">
      <c r="A9" s="18"/>
      <c r="B9" s="18"/>
      <c r="C9" s="18"/>
      <c r="D9" s="18"/>
      <c r="E9" s="18"/>
      <c r="F9" s="18"/>
      <c r="G9" s="18"/>
      <c r="H9" s="18"/>
      <c r="I9" s="106" t="s">
        <v>55</v>
      </c>
      <c r="J9" s="18"/>
      <c r="K9" s="106" t="s">
        <v>58</v>
      </c>
      <c r="L9" s="18"/>
      <c r="M9" s="106" t="s">
        <v>155</v>
      </c>
      <c r="N9" s="18"/>
      <c r="O9" s="18"/>
      <c r="P9" s="18"/>
      <c r="Q9" s="18"/>
      <c r="R9" s="18"/>
      <c r="S9" s="18"/>
      <c r="T9" s="18"/>
      <c r="U9" s="18"/>
    </row>
    <row r="10" spans="1:21" s="19" customFormat="1" ht="20.149999999999999" customHeight="1" x14ac:dyDescent="0.35">
      <c r="A10" s="22" t="s">
        <v>80</v>
      </c>
      <c r="B10" s="18"/>
      <c r="C10" s="18"/>
      <c r="D10" s="404" t="s">
        <v>81</v>
      </c>
      <c r="E10" s="405"/>
      <c r="F10" s="405"/>
      <c r="G10" s="18"/>
      <c r="H10" s="18"/>
      <c r="I10" s="406">
        <f>'Forecasted Usage'!B14</f>
        <v>0</v>
      </c>
      <c r="J10" s="374"/>
      <c r="K10" s="408">
        <f>'Forecasted Usage'!B15</f>
        <v>0</v>
      </c>
      <c r="L10" s="374"/>
      <c r="M10" s="408">
        <f>'Forecasted Usage'!B16</f>
        <v>0</v>
      </c>
      <c r="N10" s="18"/>
      <c r="O10" s="18"/>
      <c r="P10" s="18"/>
      <c r="Q10" s="18"/>
      <c r="R10" s="18"/>
      <c r="S10" s="18"/>
      <c r="T10" s="18"/>
      <c r="U10" s="18"/>
    </row>
    <row r="11" spans="1:21" s="6" customFormat="1" ht="20.149999999999999" customHeight="1" x14ac:dyDescent="0.25">
      <c r="B11" s="14"/>
      <c r="C11" s="14"/>
      <c r="D11" s="209" t="s">
        <v>55</v>
      </c>
      <c r="E11" s="210" t="s">
        <v>58</v>
      </c>
      <c r="F11" s="210" t="s">
        <v>0</v>
      </c>
      <c r="G11" s="59"/>
      <c r="H11" s="59"/>
      <c r="I11" s="407"/>
      <c r="J11" s="59"/>
      <c r="K11" s="409"/>
      <c r="L11" s="59"/>
      <c r="M11" s="409"/>
      <c r="N11" s="59"/>
      <c r="O11" s="106" t="s">
        <v>0</v>
      </c>
      <c r="P11" s="56"/>
      <c r="Q11" s="57"/>
    </row>
    <row r="12" spans="1:21" s="6" customFormat="1" x14ac:dyDescent="0.25">
      <c r="B12" s="14"/>
      <c r="C12" s="14"/>
      <c r="D12" s="173"/>
      <c r="E12" s="14"/>
      <c r="F12" s="14"/>
      <c r="G12" s="56"/>
      <c r="H12" s="56"/>
      <c r="I12" s="14"/>
      <c r="J12" s="56"/>
      <c r="K12" s="14"/>
      <c r="L12" s="56"/>
      <c r="M12" s="14"/>
      <c r="N12" s="56"/>
      <c r="O12" s="14"/>
      <c r="P12" s="56"/>
      <c r="Q12" s="57"/>
    </row>
    <row r="13" spans="1:21" s="15" customFormat="1" x14ac:dyDescent="0.25">
      <c r="A13" s="6" t="s">
        <v>93</v>
      </c>
      <c r="B13" s="50"/>
      <c r="C13" s="50"/>
      <c r="D13" s="232">
        <v>32535.707249999999</v>
      </c>
      <c r="E13" s="131">
        <v>10845.23575</v>
      </c>
      <c r="F13" s="131">
        <f>SUM(D13:E13)</f>
        <v>43380.942999999999</v>
      </c>
      <c r="G13" s="52" t="s">
        <v>87</v>
      </c>
      <c r="H13" s="52"/>
      <c r="I13" s="131">
        <f>SUM('Salary and Wage'!K48)</f>
        <v>0</v>
      </c>
      <c r="J13" s="125"/>
      <c r="K13" s="131">
        <f>SUM('Salary and Wage'!M48)</f>
        <v>0</v>
      </c>
      <c r="L13" s="125"/>
      <c r="M13" s="131">
        <f>SUM('Salary and Wage'!O48)</f>
        <v>0</v>
      </c>
      <c r="N13" s="125"/>
      <c r="O13" s="131">
        <f>SUM(I13:M13)</f>
        <v>0</v>
      </c>
      <c r="P13" s="52"/>
      <c r="Q13" s="58"/>
    </row>
    <row r="14" spans="1:21" s="15" customFormat="1" ht="10" x14ac:dyDescent="0.2">
      <c r="B14" s="50"/>
      <c r="C14" s="50"/>
      <c r="D14" s="231"/>
      <c r="E14" s="111"/>
      <c r="F14" s="111"/>
      <c r="G14" s="52"/>
      <c r="H14" s="52"/>
      <c r="I14" s="111"/>
      <c r="J14" s="125"/>
      <c r="K14" s="111"/>
      <c r="L14" s="125"/>
      <c r="M14" s="111"/>
      <c r="N14" s="125"/>
      <c r="O14" s="111"/>
      <c r="P14" s="52"/>
      <c r="Q14" s="58"/>
    </row>
    <row r="15" spans="1:21" s="15" customFormat="1" x14ac:dyDescent="0.25">
      <c r="A15" s="6" t="s">
        <v>82</v>
      </c>
      <c r="B15" s="50"/>
      <c r="C15" s="50"/>
      <c r="D15" s="232">
        <v>5600</v>
      </c>
      <c r="E15" s="131">
        <v>600</v>
      </c>
      <c r="F15" s="131">
        <f>SUM(D15:E15)</f>
        <v>6200</v>
      </c>
      <c r="G15" s="52" t="s">
        <v>88</v>
      </c>
      <c r="H15" s="52"/>
      <c r="I15" s="131">
        <f>SUM('Other Direct Expenses'!D31)</f>
        <v>0</v>
      </c>
      <c r="J15" s="125"/>
      <c r="K15" s="131">
        <f>SUM('Other Direct Expenses'!F31)</f>
        <v>0</v>
      </c>
      <c r="L15" s="125"/>
      <c r="M15" s="131">
        <f>SUM('Other Direct Expenses'!H31)</f>
        <v>0</v>
      </c>
      <c r="N15" s="125"/>
      <c r="O15" s="131">
        <f>SUM(I15:M15)</f>
        <v>0</v>
      </c>
      <c r="P15" s="52"/>
      <c r="Q15" s="58"/>
    </row>
    <row r="16" spans="1:21" s="6" customFormat="1" x14ac:dyDescent="0.25">
      <c r="B16" s="14"/>
      <c r="C16" s="14"/>
      <c r="D16" s="176"/>
      <c r="E16" s="116"/>
      <c r="F16" s="116"/>
      <c r="G16" s="65"/>
      <c r="H16" s="65"/>
      <c r="I16" s="116"/>
      <c r="J16" s="108"/>
      <c r="K16" s="116"/>
      <c r="L16" s="108"/>
      <c r="M16" s="116"/>
      <c r="N16" s="108"/>
      <c r="O16" s="116"/>
      <c r="P16" s="65"/>
      <c r="Q16" s="58"/>
    </row>
    <row r="17" spans="1:17" s="6" customFormat="1" x14ac:dyDescent="0.25">
      <c r="A17" s="6" t="s">
        <v>183</v>
      </c>
      <c r="B17" s="14"/>
      <c r="C17" s="14"/>
      <c r="D17" s="232">
        <v>8500</v>
      </c>
      <c r="E17" s="131">
        <v>0</v>
      </c>
      <c r="F17" s="131">
        <f>SUM(D17:E17)</f>
        <v>8500</v>
      </c>
      <c r="G17" s="52" t="s">
        <v>89</v>
      </c>
      <c r="H17" s="52"/>
      <c r="I17" s="131">
        <f>SUM('Equipment Depreciation'!K25)</f>
        <v>0</v>
      </c>
      <c r="J17" s="125"/>
      <c r="K17" s="131">
        <f>SUM('Equipment Depreciation'!M25)</f>
        <v>0</v>
      </c>
      <c r="L17" s="125"/>
      <c r="M17" s="131">
        <f>SUM('Equipment Depreciation'!O25)</f>
        <v>0</v>
      </c>
      <c r="N17" s="125"/>
      <c r="O17" s="131">
        <f>SUM(I17:M17)</f>
        <v>0</v>
      </c>
      <c r="P17" s="65"/>
      <c r="Q17" s="58"/>
    </row>
    <row r="18" spans="1:17" s="6" customFormat="1" x14ac:dyDescent="0.25">
      <c r="B18" s="14"/>
      <c r="C18" s="14"/>
      <c r="D18" s="176"/>
      <c r="E18" s="116"/>
      <c r="F18" s="116"/>
      <c r="G18" s="65"/>
      <c r="H18" s="65"/>
      <c r="I18" s="116"/>
      <c r="J18" s="108"/>
      <c r="K18" s="116"/>
      <c r="L18" s="108"/>
      <c r="M18" s="116"/>
      <c r="N18" s="108"/>
      <c r="O18" s="116"/>
      <c r="P18" s="65"/>
      <c r="Q18" s="58"/>
    </row>
    <row r="19" spans="1:17" s="6" customFormat="1" x14ac:dyDescent="0.25">
      <c r="A19" s="6" t="s">
        <v>104</v>
      </c>
      <c r="B19" s="14"/>
      <c r="C19" s="14"/>
      <c r="D19" s="237">
        <f>SUM(D13:D18)</f>
        <v>46635.707249999999</v>
      </c>
      <c r="E19" s="120">
        <f>SUM(E13:E18)</f>
        <v>11445.23575</v>
      </c>
      <c r="F19" s="120">
        <f>SUM(D19:E19)</f>
        <v>58080.942999999999</v>
      </c>
      <c r="G19" s="52" t="s">
        <v>90</v>
      </c>
      <c r="H19" s="52"/>
      <c r="I19" s="120">
        <f>SUM(I13:I18)</f>
        <v>0</v>
      </c>
      <c r="J19" s="125"/>
      <c r="K19" s="120">
        <f>SUM(K13:K18)</f>
        <v>0</v>
      </c>
      <c r="L19" s="125"/>
      <c r="M19" s="120">
        <f>SUM(M13:M18)</f>
        <v>0</v>
      </c>
      <c r="N19" s="125"/>
      <c r="O19" s="120">
        <f>SUM(O13:O18)</f>
        <v>0</v>
      </c>
      <c r="P19" s="65"/>
      <c r="Q19" s="58"/>
    </row>
    <row r="20" spans="1:17" s="6" customFormat="1" x14ac:dyDescent="0.25">
      <c r="B20" s="14"/>
      <c r="C20" s="14"/>
      <c r="D20" s="176"/>
      <c r="E20" s="116"/>
      <c r="F20" s="116"/>
      <c r="G20" s="65"/>
      <c r="H20" s="65"/>
      <c r="I20" s="64"/>
      <c r="J20" s="65"/>
      <c r="K20" s="64"/>
      <c r="L20" s="65"/>
      <c r="M20" s="64"/>
      <c r="N20" s="65"/>
      <c r="O20" s="64"/>
      <c r="P20" s="65"/>
      <c r="Q20" s="58"/>
    </row>
    <row r="21" spans="1:17" s="6" customFormat="1" x14ac:dyDescent="0.25">
      <c r="A21" s="6" t="s">
        <v>184</v>
      </c>
      <c r="B21" s="14"/>
      <c r="C21" s="14"/>
      <c r="D21" s="238"/>
      <c r="E21" s="111"/>
      <c r="F21" s="131">
        <v>23100.252</v>
      </c>
      <c r="G21" s="52" t="s">
        <v>91</v>
      </c>
      <c r="H21" s="61"/>
      <c r="I21" s="61"/>
      <c r="J21" s="51"/>
      <c r="K21" s="61"/>
      <c r="L21" s="65"/>
      <c r="M21" s="61"/>
      <c r="N21" s="65"/>
      <c r="O21" s="256">
        <f>SUM('Admin. Overhead Expenses'!J29)</f>
        <v>0</v>
      </c>
      <c r="P21" s="65"/>
      <c r="Q21" s="58"/>
    </row>
    <row r="22" spans="1:17" s="6" customFormat="1" x14ac:dyDescent="0.25">
      <c r="A22" s="6" t="s">
        <v>83</v>
      </c>
      <c r="B22" s="14"/>
      <c r="C22" s="14"/>
      <c r="D22" s="238"/>
      <c r="E22" s="111"/>
      <c r="F22" s="131">
        <v>1000</v>
      </c>
      <c r="G22" s="52" t="s">
        <v>106</v>
      </c>
      <c r="H22" s="61"/>
      <c r="J22" s="51"/>
      <c r="K22" s="51"/>
      <c r="L22" s="52"/>
      <c r="M22" s="51"/>
      <c r="N22" s="52"/>
      <c r="O22" s="326">
        <v>0</v>
      </c>
      <c r="P22" s="65"/>
      <c r="Q22" s="58"/>
    </row>
    <row r="23" spans="1:17" s="6" customFormat="1" x14ac:dyDescent="0.25">
      <c r="B23" s="14"/>
      <c r="C23" s="14"/>
      <c r="D23" s="231"/>
      <c r="E23" s="111"/>
      <c r="F23" s="111"/>
      <c r="G23" s="52"/>
      <c r="H23" s="61"/>
      <c r="I23" s="51"/>
      <c r="J23" s="51"/>
      <c r="K23" s="51"/>
      <c r="L23" s="52"/>
      <c r="M23" s="51"/>
      <c r="N23" s="52"/>
      <c r="O23" s="70"/>
      <c r="P23" s="65"/>
      <c r="Q23" s="58"/>
    </row>
    <row r="24" spans="1:17" s="6" customFormat="1" x14ac:dyDescent="0.25">
      <c r="A24" s="6" t="s">
        <v>105</v>
      </c>
      <c r="B24" s="14"/>
      <c r="C24" s="14"/>
      <c r="D24" s="238"/>
      <c r="E24" s="111"/>
      <c r="F24" s="120">
        <f>SUM(F21:F22)</f>
        <v>24100.252</v>
      </c>
      <c r="G24" s="52" t="s">
        <v>107</v>
      </c>
      <c r="H24" s="61"/>
      <c r="I24" s="61"/>
      <c r="J24" s="51"/>
      <c r="K24" s="61"/>
      <c r="L24" s="61"/>
      <c r="M24" s="61"/>
      <c r="N24" s="52"/>
      <c r="O24" s="257">
        <f>SUM(O21:O23)</f>
        <v>0</v>
      </c>
      <c r="P24" s="65"/>
      <c r="Q24" s="58"/>
    </row>
    <row r="25" spans="1:17" s="6" customFormat="1" x14ac:dyDescent="0.25">
      <c r="A25" s="6" t="s">
        <v>119</v>
      </c>
      <c r="B25" s="14"/>
      <c r="C25" s="14"/>
      <c r="D25" s="238"/>
      <c r="E25" s="111"/>
      <c r="F25" s="125">
        <f>F24/SUM(F19)</f>
        <v>0.41494250532399241</v>
      </c>
      <c r="G25" s="52" t="s">
        <v>114</v>
      </c>
      <c r="H25" s="61"/>
      <c r="I25" s="60"/>
      <c r="J25" s="51"/>
      <c r="K25" s="60"/>
      <c r="L25" s="65"/>
      <c r="M25" s="60"/>
      <c r="N25" s="65"/>
      <c r="O25" s="52">
        <f>IF(O24&lt;&gt;0,O24/SUM(O19),0)</f>
        <v>0</v>
      </c>
      <c r="P25" s="65"/>
      <c r="Q25" s="58"/>
    </row>
    <row r="26" spans="1:17" s="6" customFormat="1" x14ac:dyDescent="0.25">
      <c r="B26" s="14"/>
      <c r="C26" s="14"/>
      <c r="D26" s="176"/>
      <c r="E26" s="116"/>
      <c r="F26" s="116"/>
      <c r="G26" s="65"/>
      <c r="H26" s="65"/>
      <c r="I26" s="64"/>
      <c r="J26" s="65"/>
      <c r="K26" s="64"/>
      <c r="L26" s="65"/>
      <c r="M26" s="64"/>
      <c r="N26" s="65"/>
      <c r="O26" s="64"/>
      <c r="P26" s="65"/>
      <c r="Q26" s="58"/>
    </row>
    <row r="27" spans="1:17" s="6" customFormat="1" x14ac:dyDescent="0.25">
      <c r="A27" s="6" t="s">
        <v>185</v>
      </c>
      <c r="B27" s="14"/>
      <c r="C27" s="14"/>
      <c r="D27" s="237">
        <f>D19*$F$25</f>
        <v>19351.137203871276</v>
      </c>
      <c r="E27" s="120">
        <f>E19*$F$25</f>
        <v>4749.1147961287234</v>
      </c>
      <c r="F27" s="120">
        <f>SUM(D27:E27)</f>
        <v>24100.252</v>
      </c>
      <c r="G27" s="52" t="s">
        <v>115</v>
      </c>
      <c r="H27" s="65"/>
      <c r="I27" s="131">
        <f>I19*$O$25</f>
        <v>0</v>
      </c>
      <c r="J27" s="116"/>
      <c r="K27" s="131">
        <f>K19*$O$25</f>
        <v>0</v>
      </c>
      <c r="L27" s="108"/>
      <c r="M27" s="131">
        <f>M19*$O$25</f>
        <v>0</v>
      </c>
      <c r="N27" s="65"/>
      <c r="O27" s="131">
        <f>SUM(I27:M27)</f>
        <v>0</v>
      </c>
      <c r="P27" s="65"/>
      <c r="Q27" s="58"/>
    </row>
    <row r="28" spans="1:17" x14ac:dyDescent="0.25">
      <c r="D28" s="239"/>
      <c r="E28" s="240"/>
      <c r="F28" s="240"/>
      <c r="G28" s="141"/>
    </row>
    <row r="29" spans="1:17" s="6" customFormat="1" x14ac:dyDescent="0.25">
      <c r="A29" s="6" t="s">
        <v>85</v>
      </c>
      <c r="B29" s="14"/>
      <c r="C29" s="14"/>
      <c r="D29" s="237">
        <f>SUM(D19,D27)</f>
        <v>65986.844453871279</v>
      </c>
      <c r="E29" s="120">
        <f>SUM(E19,E27)</f>
        <v>16194.350546128724</v>
      </c>
      <c r="F29" s="120">
        <f>SUM(F19,F27)</f>
        <v>82181.195000000007</v>
      </c>
      <c r="G29" s="52" t="s">
        <v>116</v>
      </c>
      <c r="H29" s="52"/>
      <c r="I29" s="120">
        <f>SUM(I19,I27)</f>
        <v>0</v>
      </c>
      <c r="J29" s="125"/>
      <c r="K29" s="120">
        <f>SUM(K19,K27)</f>
        <v>0</v>
      </c>
      <c r="L29" s="125"/>
      <c r="M29" s="120">
        <f>SUM(M19,M27)</f>
        <v>0</v>
      </c>
      <c r="N29" s="125"/>
      <c r="O29" s="120">
        <f>SUM(O19,O27)</f>
        <v>0</v>
      </c>
      <c r="P29" s="65"/>
      <c r="Q29" s="58"/>
    </row>
    <row r="30" spans="1:17" s="6" customFormat="1" x14ac:dyDescent="0.25">
      <c r="B30" s="14"/>
      <c r="C30" s="14"/>
      <c r="D30" s="176"/>
      <c r="E30" s="116"/>
      <c r="F30" s="116"/>
      <c r="G30" s="65"/>
      <c r="H30" s="65"/>
      <c r="I30" s="64"/>
      <c r="J30" s="65"/>
      <c r="K30" s="64"/>
      <c r="L30" s="65"/>
      <c r="M30" s="64"/>
      <c r="N30" s="65"/>
      <c r="O30" s="64"/>
      <c r="P30" s="65"/>
      <c r="Q30" s="58"/>
    </row>
    <row r="31" spans="1:17" s="6" customFormat="1" ht="14" x14ac:dyDescent="0.3">
      <c r="A31" s="22" t="s">
        <v>84</v>
      </c>
      <c r="B31" s="14"/>
      <c r="C31" s="14"/>
      <c r="D31" s="176"/>
      <c r="E31" s="116"/>
      <c r="F31" s="116"/>
      <c r="G31" s="65"/>
      <c r="H31" s="65"/>
      <c r="I31" s="64"/>
      <c r="J31" s="65"/>
      <c r="K31" s="64"/>
      <c r="L31" s="65"/>
      <c r="M31" s="64"/>
      <c r="N31" s="65"/>
      <c r="O31" s="64"/>
      <c r="P31" s="65"/>
      <c r="Q31" s="58"/>
    </row>
    <row r="32" spans="1:17" s="6" customFormat="1" x14ac:dyDescent="0.25">
      <c r="A32" s="6" t="s">
        <v>113</v>
      </c>
      <c r="B32" s="14"/>
      <c r="C32" s="14"/>
      <c r="D32" s="232">
        <v>1500</v>
      </c>
      <c r="E32" s="131">
        <v>300</v>
      </c>
      <c r="F32" s="111"/>
      <c r="G32" s="52" t="s">
        <v>117</v>
      </c>
      <c r="H32" s="52"/>
      <c r="I32" s="107">
        <f>+'Forecasted Usage'!D14</f>
        <v>0</v>
      </c>
      <c r="J32" s="88"/>
      <c r="K32" s="107">
        <f>+'Forecasted Usage'!D15</f>
        <v>0</v>
      </c>
      <c r="L32" s="52"/>
      <c r="M32" s="107">
        <f>+'Forecasted Usage'!D16</f>
        <v>0</v>
      </c>
      <c r="N32" s="52"/>
      <c r="O32" s="70"/>
      <c r="P32" s="65"/>
      <c r="Q32" s="58"/>
    </row>
    <row r="33" spans="1:17" s="6" customFormat="1" x14ac:dyDescent="0.25">
      <c r="B33" s="14"/>
      <c r="C33" s="14"/>
      <c r="D33" s="176"/>
      <c r="E33" s="116"/>
      <c r="F33" s="116"/>
      <c r="H33" s="65"/>
      <c r="I33" s="64"/>
      <c r="J33" s="65"/>
      <c r="K33" s="64"/>
      <c r="L33" s="65"/>
      <c r="M33" s="64"/>
      <c r="N33" s="65"/>
      <c r="O33" s="64"/>
      <c r="P33" s="65"/>
      <c r="Q33" s="58"/>
    </row>
    <row r="34" spans="1:17" s="6" customFormat="1" ht="14.5" thickBot="1" x14ac:dyDescent="0.35">
      <c r="A34" s="22" t="s">
        <v>86</v>
      </c>
      <c r="B34" s="14"/>
      <c r="C34" s="14"/>
      <c r="D34" s="241">
        <f>D29/D32</f>
        <v>43.991229635914188</v>
      </c>
      <c r="E34" s="242">
        <f>E29/E32</f>
        <v>53.981168487095744</v>
      </c>
      <c r="F34" s="111"/>
      <c r="G34" s="52" t="s">
        <v>118</v>
      </c>
      <c r="H34" s="65"/>
      <c r="I34" s="109">
        <f>IF(I29&gt;0,I29/I32,0)</f>
        <v>0</v>
      </c>
      <c r="J34" s="110"/>
      <c r="K34" s="109">
        <f>IF(K29&gt;0,K29/K32,0)</f>
        <v>0</v>
      </c>
      <c r="L34" s="110"/>
      <c r="M34" s="109">
        <f>IF(M29&gt;0,M29/M32,0)</f>
        <v>0</v>
      </c>
      <c r="N34" s="65"/>
      <c r="O34" s="51"/>
      <c r="P34" s="65"/>
      <c r="Q34" s="58"/>
    </row>
    <row r="35" spans="1:17" ht="13.5" thickTop="1" x14ac:dyDescent="0.3">
      <c r="C35" s="1"/>
      <c r="D35" s="77"/>
      <c r="E35" s="78"/>
      <c r="F35" s="78"/>
      <c r="G35" s="42"/>
      <c r="H35" s="42"/>
      <c r="I35" s="42"/>
      <c r="J35" s="42"/>
      <c r="K35" s="42"/>
      <c r="L35" s="42"/>
      <c r="M35" s="42"/>
      <c r="N35" s="42"/>
      <c r="O35" s="42"/>
    </row>
  </sheetData>
  <sheetProtection algorithmName="SHA-512" hashValue="JEYGGLX4loEmygJ6yaNzCcwizNYAuMeS9S45wtoxSb/GLHqUAof/URHTCZYXi2TxGmSVgHAJcpzaP802WXwkHQ==" saltValue="E31UpM0lvT+sR87kSZlaLg==" spinCount="100000" sheet="1" objects="1" scenarios="1"/>
  <mergeCells count="7">
    <mergeCell ref="D10:F10"/>
    <mergeCell ref="A3:O3"/>
    <mergeCell ref="A4:O4"/>
    <mergeCell ref="I10:I11"/>
    <mergeCell ref="K10:K11"/>
    <mergeCell ref="M10:M11"/>
    <mergeCell ref="E5:I5"/>
  </mergeCells>
  <phoneticPr fontId="0" type="noConversion"/>
  <printOptions gridLines="1"/>
  <pageMargins left="0.5" right="0.5" top="0.75" bottom="1" header="0.5" footer="0.5"/>
  <pageSetup scale="90" orientation="landscape" r:id="rId1"/>
  <headerFooter alignWithMargins="0">
    <oddHeader xml:space="preserve">&amp;R&amp;"Arial,Bold"
</oddHeader>
    <oddFooter>&amp;LPrinted:&amp;D&amp;C&amp;F
&amp;A&amp;R3 Services FY 2023
Service Center Rate Cal Worksheet
Revised  4/28/2022</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P35"/>
  <sheetViews>
    <sheetView zoomScaleNormal="100" workbookViewId="0">
      <selection activeCell="M8" sqref="M8"/>
    </sheetView>
  </sheetViews>
  <sheetFormatPr defaultRowHeight="12.5" x14ac:dyDescent="0.25"/>
  <cols>
    <col min="1" max="1" width="35.6328125" customWidth="1"/>
    <col min="2" max="2" width="11.08984375" customWidth="1"/>
    <col min="3" max="3" width="1.36328125" customWidth="1"/>
    <col min="4" max="5" width="13.08984375" hidden="1" customWidth="1"/>
    <col min="6" max="6" width="6.36328125" hidden="1" customWidth="1"/>
    <col min="7" max="7" width="13.36328125" customWidth="1"/>
    <col min="8" max="8" width="6.36328125" customWidth="1"/>
    <col min="9" max="9" width="13.36328125" customWidth="1"/>
    <col min="10" max="10" width="6.36328125" customWidth="1"/>
    <col min="11" max="11" width="13.36328125" customWidth="1"/>
    <col min="12" max="12" width="6.36328125" customWidth="1"/>
    <col min="13" max="13" width="18.453125" customWidth="1"/>
  </cols>
  <sheetData>
    <row r="1" spans="1:16" ht="15" x14ac:dyDescent="0.3">
      <c r="A1" s="93" t="s">
        <v>143</v>
      </c>
      <c r="B1" s="262">
        <f>'Salary and Wage'!B1</f>
        <v>0</v>
      </c>
      <c r="C1" s="254"/>
      <c r="D1" s="254"/>
      <c r="E1" s="261" t="s">
        <v>142</v>
      </c>
      <c r="F1" s="254"/>
      <c r="G1" s="254"/>
      <c r="H1" s="149"/>
      <c r="I1" s="263" t="s">
        <v>142</v>
      </c>
      <c r="J1" s="149"/>
      <c r="K1" s="255">
        <f>'Salary and Wage'!F1</f>
        <v>0</v>
      </c>
    </row>
    <row r="2" spans="1:16" ht="15" customHeight="1" x14ac:dyDescent="0.3">
      <c r="A2" s="93"/>
      <c r="E2" s="4"/>
    </row>
    <row r="3" spans="1:16" s="6" customFormat="1" ht="31.5" x14ac:dyDescent="0.85">
      <c r="A3" s="376" t="s">
        <v>146</v>
      </c>
      <c r="B3" s="376"/>
      <c r="C3" s="376"/>
      <c r="D3" s="376"/>
      <c r="E3" s="376"/>
      <c r="F3" s="376"/>
      <c r="G3" s="376"/>
      <c r="H3" s="376"/>
      <c r="I3" s="376"/>
      <c r="J3" s="376"/>
      <c r="K3" s="376"/>
      <c r="L3" s="376"/>
      <c r="M3" s="17"/>
      <c r="N3" s="17"/>
      <c r="O3" s="17"/>
      <c r="P3" s="17"/>
    </row>
    <row r="4" spans="1:16" s="19" customFormat="1" ht="17.5" x14ac:dyDescent="0.35">
      <c r="A4" s="377" t="s">
        <v>145</v>
      </c>
      <c r="B4" s="377"/>
      <c r="C4" s="377"/>
      <c r="D4" s="377"/>
      <c r="E4" s="377"/>
      <c r="F4" s="377"/>
      <c r="G4" s="377"/>
      <c r="H4" s="377"/>
      <c r="I4" s="377"/>
      <c r="J4" s="377"/>
      <c r="K4" s="377"/>
      <c r="L4" s="377"/>
      <c r="M4" s="18"/>
      <c r="N4" s="18"/>
      <c r="O4" s="18"/>
      <c r="P4" s="18"/>
    </row>
    <row r="5" spans="1:16" s="19" customFormat="1" ht="17.5" x14ac:dyDescent="0.35">
      <c r="A5" s="18"/>
      <c r="B5" s="377" t="s">
        <v>196</v>
      </c>
      <c r="C5" s="377"/>
      <c r="D5" s="377"/>
      <c r="E5" s="377"/>
      <c r="F5" s="377"/>
      <c r="G5" s="377"/>
      <c r="H5" s="377"/>
      <c r="I5" s="18"/>
      <c r="J5" s="18"/>
      <c r="K5" s="18"/>
      <c r="L5" s="18"/>
      <c r="M5" s="18"/>
      <c r="N5" s="18"/>
      <c r="O5" s="18"/>
      <c r="P5" s="18"/>
    </row>
    <row r="6" spans="1:16" s="19" customFormat="1" ht="17.5" x14ac:dyDescent="0.35">
      <c r="A6" s="18"/>
      <c r="B6" s="18"/>
      <c r="C6" s="18"/>
      <c r="D6" s="18"/>
      <c r="E6" s="18"/>
      <c r="F6" s="18"/>
      <c r="G6" s="18"/>
      <c r="H6" s="18"/>
      <c r="I6" s="18"/>
      <c r="J6" s="18"/>
      <c r="K6" s="18"/>
      <c r="L6" s="18"/>
      <c r="M6" s="18"/>
      <c r="N6" s="18"/>
      <c r="O6" s="18"/>
      <c r="P6" s="18"/>
    </row>
    <row r="7" spans="1:16" s="19" customFormat="1" ht="17.5" x14ac:dyDescent="0.35">
      <c r="A7" s="18"/>
      <c r="B7" s="18"/>
      <c r="C7" s="18"/>
      <c r="D7" s="18"/>
      <c r="E7" s="18"/>
      <c r="F7" s="18"/>
      <c r="G7" s="106" t="s">
        <v>55</v>
      </c>
      <c r="H7" s="18"/>
      <c r="I7" s="106" t="s">
        <v>58</v>
      </c>
      <c r="J7" s="18"/>
      <c r="K7" s="106" t="s">
        <v>155</v>
      </c>
      <c r="L7" s="18"/>
      <c r="M7" s="18"/>
      <c r="N7" s="18"/>
      <c r="O7" s="18"/>
      <c r="P7" s="18"/>
    </row>
    <row r="8" spans="1:16" s="19" customFormat="1" ht="20.149999999999999" customHeight="1" x14ac:dyDescent="0.35">
      <c r="A8" s="22"/>
      <c r="B8" s="18"/>
      <c r="C8" s="18"/>
      <c r="D8" s="404" t="s">
        <v>81</v>
      </c>
      <c r="E8" s="410"/>
      <c r="F8" s="18"/>
      <c r="G8" s="408">
        <f>'Forecasted Usage'!B14</f>
        <v>0</v>
      </c>
      <c r="H8" s="372"/>
      <c r="I8" s="408">
        <f>'Forecasted Usage'!B15</f>
        <v>0</v>
      </c>
      <c r="J8" s="372"/>
      <c r="K8" s="408">
        <f>'Forecasted Usage'!B16</f>
        <v>0</v>
      </c>
      <c r="L8" s="18"/>
      <c r="M8" s="18"/>
      <c r="N8" s="18"/>
      <c r="O8" s="18"/>
      <c r="P8" s="18"/>
    </row>
    <row r="9" spans="1:16" s="6" customFormat="1" ht="20.149999999999999" customHeight="1" x14ac:dyDescent="0.25">
      <c r="B9" s="14"/>
      <c r="C9" s="14"/>
      <c r="D9" s="209" t="s">
        <v>55</v>
      </c>
      <c r="E9" s="211" t="s">
        <v>58</v>
      </c>
      <c r="F9" s="59"/>
      <c r="G9" s="409"/>
      <c r="H9" s="59"/>
      <c r="I9" s="409"/>
      <c r="J9" s="59"/>
      <c r="K9" s="409"/>
      <c r="L9" s="57"/>
    </row>
    <row r="10" spans="1:16" s="6" customFormat="1" ht="12.5" customHeight="1" x14ac:dyDescent="0.25">
      <c r="B10" s="14"/>
      <c r="C10" s="14"/>
      <c r="D10" s="173"/>
      <c r="E10" s="153"/>
      <c r="F10" s="56"/>
      <c r="G10" s="14"/>
      <c r="H10" s="56"/>
      <c r="I10" s="14"/>
      <c r="J10" s="56"/>
      <c r="K10" s="14"/>
      <c r="L10" s="57"/>
    </row>
    <row r="11" spans="1:16" s="6" customFormat="1" ht="14" x14ac:dyDescent="0.3">
      <c r="A11" s="22" t="s">
        <v>144</v>
      </c>
      <c r="B11" s="14"/>
      <c r="C11" s="14"/>
      <c r="D11" s="231">
        <v>43.991229635914188</v>
      </c>
      <c r="E11" s="233">
        <v>53.981168487095744</v>
      </c>
      <c r="F11" s="65"/>
      <c r="G11" s="111">
        <f>SUM('Expense Summary'!I$34)</f>
        <v>0</v>
      </c>
      <c r="H11" s="108"/>
      <c r="I11" s="111">
        <f>SUM('Expense Summary'!K$34)</f>
        <v>0</v>
      </c>
      <c r="J11" s="108"/>
      <c r="K11" s="111">
        <f>SUM('Expense Summary'!M$34)</f>
        <v>0</v>
      </c>
      <c r="L11" s="58"/>
    </row>
    <row r="12" spans="1:16" ht="13" customHeight="1" x14ac:dyDescent="0.3">
      <c r="C12" s="1"/>
      <c r="D12" s="243"/>
      <c r="E12" s="133"/>
      <c r="F12" s="42"/>
      <c r="G12" s="112"/>
      <c r="H12" s="113"/>
      <c r="I12" s="112"/>
      <c r="J12" s="113"/>
      <c r="K12" s="112"/>
    </row>
    <row r="13" spans="1:16" x14ac:dyDescent="0.25">
      <c r="D13" s="239"/>
      <c r="E13" s="244"/>
      <c r="G13" s="114"/>
      <c r="H13" s="115"/>
      <c r="I13" s="114"/>
      <c r="J13" s="115"/>
      <c r="K13" s="114"/>
    </row>
    <row r="14" spans="1:16" s="6" customFormat="1" ht="14" x14ac:dyDescent="0.3">
      <c r="A14" s="22" t="s">
        <v>124</v>
      </c>
      <c r="B14" s="14"/>
      <c r="C14" s="14"/>
      <c r="D14" s="176"/>
      <c r="E14" s="245"/>
      <c r="F14" s="65"/>
      <c r="G14" s="116"/>
      <c r="H14" s="111"/>
      <c r="I14" s="116"/>
      <c r="J14" s="108"/>
      <c r="K14" s="116"/>
      <c r="L14" s="58"/>
    </row>
    <row r="15" spans="1:16" ht="13" x14ac:dyDescent="0.3">
      <c r="A15" s="119" t="s">
        <v>156</v>
      </c>
      <c r="D15" s="221">
        <f>ROUND(D11,0)</f>
        <v>44</v>
      </c>
      <c r="E15" s="224">
        <f>ROUND(E11,0)</f>
        <v>54</v>
      </c>
      <c r="G15" s="145">
        <f>ROUND(G11,0)</f>
        <v>0</v>
      </c>
      <c r="H15" s="121"/>
      <c r="I15" s="145">
        <f>ROUND(I11,0)</f>
        <v>0</v>
      </c>
      <c r="J15" s="122"/>
      <c r="K15" s="145">
        <f>ROUND(K11,0)</f>
        <v>0</v>
      </c>
    </row>
    <row r="16" spans="1:16" x14ac:dyDescent="0.25">
      <c r="A16" s="6" t="s">
        <v>138</v>
      </c>
      <c r="D16" s="221"/>
      <c r="E16" s="224"/>
      <c r="G16" s="117"/>
      <c r="H16" s="118"/>
      <c r="I16" s="117"/>
      <c r="J16" s="115"/>
      <c r="K16" s="117"/>
    </row>
    <row r="17" spans="1:11" x14ac:dyDescent="0.25">
      <c r="A17" s="6" t="s">
        <v>136</v>
      </c>
      <c r="D17" s="221">
        <f>D15-D18</f>
        <v>38</v>
      </c>
      <c r="E17" s="224">
        <f>E15-E18</f>
        <v>54</v>
      </c>
      <c r="G17" s="117">
        <f>G15-G18</f>
        <v>0</v>
      </c>
      <c r="H17" s="118"/>
      <c r="I17" s="117">
        <f>I15-I18</f>
        <v>0</v>
      </c>
      <c r="J17" s="115"/>
      <c r="K17" s="117">
        <f>K15-K18</f>
        <v>0</v>
      </c>
    </row>
    <row r="18" spans="1:11" x14ac:dyDescent="0.25">
      <c r="A18" s="6" t="s">
        <v>137</v>
      </c>
      <c r="D18" s="221">
        <v>6</v>
      </c>
      <c r="E18" s="224">
        <v>0</v>
      </c>
      <c r="G18" s="117">
        <f>IF(G15&gt;0,ROUND('Expense Summary'!I$17/'Expense Summary'!I$32,0),0)</f>
        <v>0</v>
      </c>
      <c r="H18" s="118"/>
      <c r="I18" s="117">
        <f>IF(I15&gt;0,ROUND('Expense Summary'!K$17/'Expense Summary'!K$32,0),0)</f>
        <v>0</v>
      </c>
      <c r="J18" s="115"/>
      <c r="K18" s="117">
        <f>IF(K15&gt;0,ROUND('Expense Summary'!M$17/'Expense Summary'!M$32,0),0)</f>
        <v>0</v>
      </c>
    </row>
    <row r="19" spans="1:11" x14ac:dyDescent="0.25">
      <c r="A19" s="6"/>
      <c r="D19" s="221"/>
      <c r="E19" s="224"/>
      <c r="G19" s="117"/>
      <c r="H19" s="118"/>
      <c r="I19" s="117"/>
      <c r="J19" s="115"/>
      <c r="K19" s="117"/>
    </row>
    <row r="20" spans="1:11" x14ac:dyDescent="0.25">
      <c r="A20" s="119" t="s">
        <v>157</v>
      </c>
      <c r="D20" s="221">
        <f>ROUND(D15*1.625,0)</f>
        <v>72</v>
      </c>
      <c r="E20" s="224">
        <f>ROUND(E15*1.625,0)</f>
        <v>88</v>
      </c>
      <c r="G20" s="145">
        <f>ROUND(G15*1.78,0)</f>
        <v>0</v>
      </c>
      <c r="H20" s="118"/>
      <c r="I20" s="145">
        <f>ROUND(I15*1.78,0)</f>
        <v>0</v>
      </c>
      <c r="J20" s="115"/>
      <c r="K20" s="145">
        <f>ROUND(K15*1.78,0)</f>
        <v>0</v>
      </c>
    </row>
    <row r="21" spans="1:11" x14ac:dyDescent="0.25">
      <c r="A21" s="15" t="s">
        <v>188</v>
      </c>
      <c r="D21" s="239"/>
      <c r="E21" s="244"/>
      <c r="G21" s="114"/>
      <c r="H21" s="118"/>
      <c r="I21" s="114"/>
      <c r="J21" s="115"/>
      <c r="K21" s="114"/>
    </row>
    <row r="22" spans="1:11" x14ac:dyDescent="0.25">
      <c r="A22" s="6" t="s">
        <v>138</v>
      </c>
      <c r="D22" s="221"/>
      <c r="E22" s="224"/>
      <c r="G22" s="117"/>
      <c r="H22" s="118"/>
      <c r="I22" s="117"/>
      <c r="J22" s="115"/>
      <c r="K22" s="117"/>
    </row>
    <row r="23" spans="1:11" x14ac:dyDescent="0.25">
      <c r="A23" s="6" t="s">
        <v>136</v>
      </c>
      <c r="D23" s="221">
        <f>D20-D24-D25</f>
        <v>38.5</v>
      </c>
      <c r="E23" s="224">
        <f>E20-E24-E25</f>
        <v>54.25</v>
      </c>
      <c r="G23" s="117">
        <f>G20-G24-G25</f>
        <v>0</v>
      </c>
      <c r="H23" s="118"/>
      <c r="I23" s="117">
        <f>I20-I24-I25</f>
        <v>0</v>
      </c>
      <c r="J23" s="115"/>
      <c r="K23" s="117">
        <f>K20-K24-K25</f>
        <v>0</v>
      </c>
    </row>
    <row r="24" spans="1:11" x14ac:dyDescent="0.25">
      <c r="A24" s="6" t="s">
        <v>137</v>
      </c>
      <c r="D24" s="221">
        <v>6</v>
      </c>
      <c r="E24" s="224">
        <v>0</v>
      </c>
      <c r="G24" s="117">
        <f>IF(G20&gt;0,ROUND('Expense Summary'!I$17/'Expense Summary'!I$32,0),0)</f>
        <v>0</v>
      </c>
      <c r="H24" s="118"/>
      <c r="I24" s="117">
        <f>IF(I20&gt;0,ROUND('Expense Summary'!K$17/'Expense Summary'!K$32,0),0)</f>
        <v>0</v>
      </c>
      <c r="J24" s="115"/>
      <c r="K24" s="117">
        <f>IF(K20&gt;0,ROUND('Expense Summary'!M$17/'Expense Summary'!M$32,0),0)</f>
        <v>0</v>
      </c>
    </row>
    <row r="25" spans="1:11" x14ac:dyDescent="0.25">
      <c r="A25" s="6" t="s">
        <v>149</v>
      </c>
      <c r="D25" s="221">
        <f>D$15*0.625</f>
        <v>27.5</v>
      </c>
      <c r="E25" s="224">
        <f>E$15*0.625</f>
        <v>33.75</v>
      </c>
      <c r="G25" s="117">
        <f>G$15*0.78</f>
        <v>0</v>
      </c>
      <c r="H25" s="118"/>
      <c r="I25" s="117">
        <f>I$15*0.78</f>
        <v>0</v>
      </c>
      <c r="J25" s="115"/>
      <c r="K25" s="117">
        <f>K$15*0.78</f>
        <v>0</v>
      </c>
    </row>
    <row r="26" spans="1:11" x14ac:dyDescent="0.25">
      <c r="D26" s="239"/>
      <c r="E26" s="244"/>
      <c r="G26" s="114"/>
      <c r="H26" s="118"/>
      <c r="I26" s="114"/>
      <c r="J26" s="115"/>
      <c r="K26" s="114"/>
    </row>
    <row r="27" spans="1:11" x14ac:dyDescent="0.25">
      <c r="D27" s="239"/>
      <c r="E27" s="244"/>
      <c r="G27" s="114"/>
      <c r="H27" s="118"/>
      <c r="I27" s="114"/>
      <c r="J27" s="115"/>
      <c r="K27" s="114"/>
    </row>
    <row r="28" spans="1:11" x14ac:dyDescent="0.25">
      <c r="A28" s="119" t="s">
        <v>158</v>
      </c>
      <c r="D28" s="231">
        <v>100</v>
      </c>
      <c r="E28" s="233">
        <v>0</v>
      </c>
      <c r="G28" s="146">
        <f>+G15*1.78</f>
        <v>0</v>
      </c>
      <c r="H28" s="118"/>
      <c r="I28" s="146">
        <f>+I15*1.78</f>
        <v>0</v>
      </c>
      <c r="J28" s="115"/>
      <c r="K28" s="146">
        <f>+K15*1.78</f>
        <v>0</v>
      </c>
    </row>
    <row r="29" spans="1:11" x14ac:dyDescent="0.25">
      <c r="A29" s="15"/>
      <c r="D29" s="231"/>
      <c r="E29" s="233"/>
      <c r="G29" s="111"/>
      <c r="H29" s="118"/>
      <c r="I29" s="111"/>
      <c r="J29" s="115"/>
      <c r="K29" s="111"/>
    </row>
    <row r="30" spans="1:11" x14ac:dyDescent="0.25">
      <c r="A30" s="6" t="s">
        <v>138</v>
      </c>
      <c r="D30" s="231"/>
      <c r="E30" s="233"/>
      <c r="G30" s="111"/>
      <c r="H30" s="118"/>
      <c r="I30" s="111"/>
      <c r="J30" s="115"/>
      <c r="K30" s="111"/>
    </row>
    <row r="31" spans="1:11" x14ac:dyDescent="0.25">
      <c r="A31" s="6" t="s">
        <v>136</v>
      </c>
      <c r="D31" s="221">
        <f>IF(D$28&gt;0,SUM(D17),0)</f>
        <v>38</v>
      </c>
      <c r="E31" s="224">
        <f>IF(E$28&gt;0,SUM(E17),0)</f>
        <v>0</v>
      </c>
      <c r="G31" s="117">
        <f>IF(G$28&gt;0,SUM(G17),0)</f>
        <v>0</v>
      </c>
      <c r="H31" s="118"/>
      <c r="I31" s="117">
        <f>IF(I$28&gt;0,SUM(I17),0)</f>
        <v>0</v>
      </c>
      <c r="J31" s="115"/>
      <c r="K31" s="117">
        <f>IF(K$28&gt;0,SUM(K17),0)</f>
        <v>0</v>
      </c>
    </row>
    <row r="32" spans="1:11" x14ac:dyDescent="0.25">
      <c r="A32" s="6" t="s">
        <v>137</v>
      </c>
      <c r="D32" s="221">
        <v>6</v>
      </c>
      <c r="E32" s="224">
        <v>0</v>
      </c>
      <c r="G32" s="117">
        <f>IF(G28&gt;0,ROUND('Expense Summary'!I$17/'Expense Summary'!I$32,0),0)</f>
        <v>0</v>
      </c>
      <c r="H32" s="118"/>
      <c r="I32" s="117">
        <f>IF(I28&gt;0,ROUND('Expense Summary'!K$17/'Expense Summary'!K$32,0),0)</f>
        <v>0</v>
      </c>
      <c r="J32" s="115"/>
      <c r="K32" s="117">
        <f>IF(K28&gt;0,ROUND('Expense Summary'!M$17/'Expense Summary'!M$32,0),0)</f>
        <v>0</v>
      </c>
    </row>
    <row r="33" spans="1:11" x14ac:dyDescent="0.25">
      <c r="A33" s="6" t="s">
        <v>139</v>
      </c>
      <c r="D33" s="221">
        <f>D28-D31-D32-D34</f>
        <v>28.5</v>
      </c>
      <c r="E33" s="224">
        <f>E28-E31-E32-E34</f>
        <v>0</v>
      </c>
      <c r="G33" s="117">
        <f>G28-G31-G32-G34</f>
        <v>0</v>
      </c>
      <c r="H33" s="118"/>
      <c r="I33" s="117">
        <f>I28-I31-I32-I34</f>
        <v>0</v>
      </c>
      <c r="J33" s="115"/>
      <c r="K33" s="117">
        <f>K28-K31-K32-K34</f>
        <v>0</v>
      </c>
    </row>
    <row r="34" spans="1:11" x14ac:dyDescent="0.25">
      <c r="A34" s="6" t="s">
        <v>149</v>
      </c>
      <c r="D34" s="221">
        <f>IF(D$28&gt;0,D$15*0.625,0)</f>
        <v>27.5</v>
      </c>
      <c r="E34" s="224">
        <f>IF(E$28&gt;0,E$15*0.625,0)</f>
        <v>0</v>
      </c>
      <c r="G34" s="117">
        <f>IF(G$28&gt;0,G$15*0.78,0)</f>
        <v>0</v>
      </c>
      <c r="H34" s="118"/>
      <c r="I34" s="117">
        <f>IF(I$28&gt;0,I$15*0.78,0)</f>
        <v>0</v>
      </c>
      <c r="J34" s="115"/>
      <c r="K34" s="117">
        <f>IF(K$28&gt;0,K$15*0.78,0)</f>
        <v>0</v>
      </c>
    </row>
    <row r="35" spans="1:11" x14ac:dyDescent="0.25">
      <c r="D35" s="246"/>
      <c r="E35" s="247"/>
      <c r="G35" s="114"/>
      <c r="H35" s="115"/>
      <c r="I35" s="114"/>
      <c r="J35" s="115"/>
      <c r="K35" s="114"/>
    </row>
  </sheetData>
  <sheetProtection algorithmName="SHA-512" hashValue="O/JNsGtxxb4E/DMXs6o9LXq9XmcQhxqaJ19raHIvFhE94Rq4SJxWDK6dQQIfM6WMQLJVkL41rdYVEwFi3pCG1w==" saltValue="0gJQK0HTGw7lb26/j1mfrg==" spinCount="100000" sheet="1" objects="1" scenarios="1"/>
  <mergeCells count="7">
    <mergeCell ref="D8:E8"/>
    <mergeCell ref="G8:G9"/>
    <mergeCell ref="I8:I9"/>
    <mergeCell ref="K8:K9"/>
    <mergeCell ref="A3:L3"/>
    <mergeCell ref="A4:L4"/>
    <mergeCell ref="B5:H5"/>
  </mergeCells>
  <phoneticPr fontId="0" type="noConversion"/>
  <printOptions gridLines="1"/>
  <pageMargins left="0.5" right="0.5" top="0.75" bottom="1" header="0.5" footer="0.5"/>
  <pageSetup scale="91" orientation="landscape" r:id="rId1"/>
  <headerFooter alignWithMargins="0">
    <oddHeader xml:space="preserve">&amp;R&amp;"Arial,Bold"
</oddHeader>
    <oddFooter>&amp;LPrinted:&amp;D&amp;C&amp;F
&amp;A&amp;R3 Services FY 2023
Service Center Rate Cal Worksheet
Revised  4/28/2022</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U44"/>
  <sheetViews>
    <sheetView workbookViewId="0">
      <selection activeCell="M8" sqref="M8:M9"/>
    </sheetView>
  </sheetViews>
  <sheetFormatPr defaultRowHeight="12.5" x14ac:dyDescent="0.25"/>
  <cols>
    <col min="1" max="1" width="38.90625" customWidth="1"/>
    <col min="2" max="2" width="11.08984375" customWidth="1"/>
    <col min="3" max="3" width="11.6328125" customWidth="1"/>
    <col min="4" max="6" width="13.08984375" hidden="1" customWidth="1"/>
    <col min="7" max="7" width="10.36328125" hidden="1" customWidth="1"/>
    <col min="8" max="8" width="1.36328125" customWidth="1"/>
    <col min="9" max="9" width="13.36328125" customWidth="1"/>
    <col min="10" max="10" width="6.36328125" customWidth="1"/>
    <col min="11" max="11" width="13.36328125" customWidth="1"/>
    <col min="12" max="12" width="6.36328125" customWidth="1"/>
    <col min="13" max="13" width="13.36328125" customWidth="1"/>
    <col min="14" max="14" width="6.36328125" customWidth="1"/>
    <col min="15" max="15" width="13.08984375" bestFit="1" customWidth="1"/>
    <col min="16" max="17" width="6.36328125" customWidth="1"/>
    <col min="18" max="18" width="18.453125" customWidth="1"/>
  </cols>
  <sheetData>
    <row r="1" spans="1:21" ht="15" x14ac:dyDescent="0.3">
      <c r="A1" s="93" t="s">
        <v>143</v>
      </c>
      <c r="B1" s="262">
        <f>'Salary and Wage'!B1</f>
        <v>0</v>
      </c>
      <c r="C1" s="254"/>
      <c r="D1" s="254"/>
      <c r="K1" s="263" t="s">
        <v>142</v>
      </c>
      <c r="L1" s="93"/>
      <c r="M1" s="255">
        <f>'Salary and Wage'!F1</f>
        <v>0</v>
      </c>
    </row>
    <row r="3" spans="1:21" s="6" customFormat="1" ht="31.5" x14ac:dyDescent="0.85">
      <c r="A3" s="376" t="s">
        <v>146</v>
      </c>
      <c r="B3" s="376"/>
      <c r="C3" s="376"/>
      <c r="D3" s="376"/>
      <c r="E3" s="376"/>
      <c r="F3" s="376"/>
      <c r="G3" s="376"/>
      <c r="H3" s="376"/>
      <c r="I3" s="376"/>
      <c r="J3" s="376"/>
      <c r="K3" s="376"/>
      <c r="L3" s="376"/>
      <c r="M3" s="376"/>
      <c r="N3" s="376"/>
      <c r="O3" s="376"/>
      <c r="P3" s="17"/>
      <c r="Q3" s="17"/>
      <c r="R3" s="17"/>
      <c r="S3" s="17"/>
      <c r="T3" s="17"/>
      <c r="U3" s="17"/>
    </row>
    <row r="4" spans="1:21" s="19" customFormat="1" ht="17.5" x14ac:dyDescent="0.35">
      <c r="A4" s="377" t="s">
        <v>125</v>
      </c>
      <c r="B4" s="377"/>
      <c r="C4" s="377"/>
      <c r="D4" s="377"/>
      <c r="E4" s="377"/>
      <c r="F4" s="377"/>
      <c r="G4" s="377"/>
      <c r="H4" s="377"/>
      <c r="I4" s="377"/>
      <c r="J4" s="377"/>
      <c r="K4" s="377"/>
      <c r="L4" s="377"/>
      <c r="M4" s="377"/>
      <c r="N4" s="377"/>
      <c r="O4" s="377"/>
      <c r="P4" s="18"/>
      <c r="Q4" s="18"/>
      <c r="R4" s="18"/>
      <c r="S4" s="18"/>
      <c r="T4" s="18"/>
      <c r="U4" s="18"/>
    </row>
    <row r="5" spans="1:21" s="19" customFormat="1" ht="17.5" x14ac:dyDescent="0.35">
      <c r="A5" s="18"/>
      <c r="B5" s="18"/>
      <c r="C5" s="377" t="s">
        <v>196</v>
      </c>
      <c r="D5" s="377"/>
      <c r="E5" s="377"/>
      <c r="F5" s="377"/>
      <c r="G5" s="377"/>
      <c r="H5" s="377"/>
      <c r="I5" s="377"/>
      <c r="J5" s="18"/>
      <c r="K5" s="18"/>
      <c r="L5" s="18"/>
      <c r="M5" s="18"/>
      <c r="N5" s="18"/>
      <c r="O5" s="18"/>
      <c r="P5" s="18"/>
      <c r="Q5" s="18"/>
      <c r="R5" s="18"/>
      <c r="S5" s="18"/>
      <c r="T5" s="18"/>
      <c r="U5" s="18"/>
    </row>
    <row r="6" spans="1:21" s="19" customFormat="1" ht="17.5" x14ac:dyDescent="0.35">
      <c r="A6" s="18"/>
      <c r="B6" s="18"/>
      <c r="C6" s="18"/>
      <c r="D6" s="18"/>
      <c r="E6" s="18"/>
      <c r="F6" s="18"/>
      <c r="G6" s="18"/>
      <c r="H6" s="18"/>
      <c r="I6" s="18"/>
      <c r="J6" s="18"/>
      <c r="K6" s="18"/>
      <c r="L6" s="18"/>
      <c r="M6" s="18"/>
      <c r="N6" s="18"/>
      <c r="O6" s="18"/>
      <c r="P6" s="18"/>
      <c r="Q6" s="18"/>
      <c r="R6" s="18"/>
      <c r="S6" s="18"/>
      <c r="T6" s="18"/>
      <c r="U6" s="18"/>
    </row>
    <row r="7" spans="1:21" s="19" customFormat="1" ht="17.5" x14ac:dyDescent="0.35">
      <c r="A7" s="18"/>
      <c r="B7" s="18"/>
      <c r="C7" s="18"/>
      <c r="D7" s="18"/>
      <c r="E7" s="18"/>
      <c r="F7" s="18"/>
      <c r="G7" s="18"/>
      <c r="H7" s="18"/>
      <c r="I7" s="106" t="s">
        <v>55</v>
      </c>
      <c r="J7" s="18"/>
      <c r="K7" s="106" t="s">
        <v>58</v>
      </c>
      <c r="L7" s="18"/>
      <c r="M7" s="106" t="s">
        <v>155</v>
      </c>
      <c r="N7" s="18"/>
      <c r="O7" s="18"/>
      <c r="P7" s="18"/>
      <c r="Q7" s="18"/>
      <c r="R7" s="18"/>
      <c r="S7" s="18"/>
      <c r="T7" s="18"/>
      <c r="U7" s="18"/>
    </row>
    <row r="8" spans="1:21" s="19" customFormat="1" ht="20.149999999999999" customHeight="1" x14ac:dyDescent="0.35">
      <c r="B8" s="18"/>
      <c r="C8" s="18"/>
      <c r="D8" s="404" t="s">
        <v>81</v>
      </c>
      <c r="E8" s="405"/>
      <c r="F8" s="405"/>
      <c r="G8" s="71"/>
      <c r="H8" s="18"/>
      <c r="I8" s="408">
        <f>'Forecasted Usage'!B14</f>
        <v>0</v>
      </c>
      <c r="J8" s="372"/>
      <c r="K8" s="408">
        <f>'Forecasted Usage'!B15</f>
        <v>0</v>
      </c>
      <c r="L8" s="372"/>
      <c r="M8" s="408">
        <f>'Forecasted Usage'!B16</f>
        <v>0</v>
      </c>
      <c r="N8" s="18"/>
      <c r="O8" s="18"/>
      <c r="P8" s="18"/>
      <c r="Q8" s="18"/>
      <c r="R8" s="18"/>
      <c r="S8" s="18"/>
      <c r="T8" s="18"/>
      <c r="U8" s="18"/>
    </row>
    <row r="9" spans="1:21" s="6" customFormat="1" ht="20.149999999999999" customHeight="1" x14ac:dyDescent="0.25">
      <c r="B9" s="14"/>
      <c r="C9" s="14"/>
      <c r="D9" s="209" t="s">
        <v>55</v>
      </c>
      <c r="E9" s="210" t="s">
        <v>58</v>
      </c>
      <c r="F9" s="210" t="s">
        <v>0</v>
      </c>
      <c r="G9" s="72"/>
      <c r="H9" s="59"/>
      <c r="I9" s="409"/>
      <c r="J9" s="59"/>
      <c r="K9" s="411"/>
      <c r="L9" s="59"/>
      <c r="M9" s="411"/>
      <c r="N9" s="59"/>
      <c r="O9" s="106" t="s">
        <v>0</v>
      </c>
      <c r="P9" s="56"/>
      <c r="Q9" s="57"/>
    </row>
    <row r="10" spans="1:21" s="6" customFormat="1" ht="14" x14ac:dyDescent="0.3">
      <c r="A10" s="22" t="s">
        <v>126</v>
      </c>
      <c r="B10" s="14"/>
      <c r="C10" s="14"/>
      <c r="D10" s="173"/>
      <c r="E10" s="14"/>
      <c r="F10" s="14"/>
      <c r="G10" s="73"/>
      <c r="H10" s="56"/>
      <c r="I10" s="14"/>
      <c r="J10" s="56"/>
      <c r="K10" s="14"/>
      <c r="L10" s="56"/>
      <c r="M10" s="14"/>
      <c r="N10" s="56"/>
      <c r="O10" s="14"/>
      <c r="P10" s="56"/>
      <c r="Q10" s="57"/>
    </row>
    <row r="11" spans="1:21" s="15" customFormat="1" x14ac:dyDescent="0.25">
      <c r="A11" s="6" t="s">
        <v>168</v>
      </c>
      <c r="B11" s="50"/>
      <c r="C11" s="50"/>
      <c r="D11" s="231">
        <v>44</v>
      </c>
      <c r="E11" s="111">
        <v>54</v>
      </c>
      <c r="F11" s="111"/>
      <c r="G11" s="67"/>
      <c r="H11" s="52"/>
      <c r="I11" s="111">
        <f>SUM('Proposed Rate(s)'!G$15)</f>
        <v>0</v>
      </c>
      <c r="J11" s="125"/>
      <c r="K11" s="111">
        <f>SUM('Proposed Rate(s)'!I$15)</f>
        <v>0</v>
      </c>
      <c r="L11" s="125"/>
      <c r="M11" s="111">
        <f>SUM('Proposed Rate(s)'!K$15)</f>
        <v>0</v>
      </c>
      <c r="N11" s="52"/>
      <c r="O11" s="70"/>
      <c r="P11" s="52"/>
      <c r="Q11" s="58"/>
    </row>
    <row r="12" spans="1:21" s="15" customFormat="1" x14ac:dyDescent="0.25">
      <c r="A12" s="6" t="s">
        <v>169</v>
      </c>
      <c r="B12" s="50"/>
      <c r="C12" s="50"/>
      <c r="D12" s="231">
        <v>72</v>
      </c>
      <c r="E12" s="111">
        <v>88</v>
      </c>
      <c r="F12" s="111"/>
      <c r="G12" s="67"/>
      <c r="H12" s="52"/>
      <c r="I12" s="111">
        <f>SUM('Proposed Rate(s)'!G$20)</f>
        <v>0</v>
      </c>
      <c r="J12" s="125"/>
      <c r="K12" s="111">
        <f>SUM('Proposed Rate(s)'!I$20)</f>
        <v>0</v>
      </c>
      <c r="L12" s="125"/>
      <c r="M12" s="111">
        <f>SUM('Proposed Rate(s)'!K$20)</f>
        <v>0</v>
      </c>
      <c r="N12" s="52"/>
      <c r="O12" s="70"/>
      <c r="P12" s="52"/>
      <c r="Q12" s="58"/>
    </row>
    <row r="13" spans="1:21" s="15" customFormat="1" x14ac:dyDescent="0.25">
      <c r="A13" s="6" t="s">
        <v>186</v>
      </c>
      <c r="B13" s="50"/>
      <c r="C13" s="50"/>
      <c r="D13" s="231">
        <v>100</v>
      </c>
      <c r="E13" s="111">
        <v>0</v>
      </c>
      <c r="F13" s="111"/>
      <c r="G13" s="67"/>
      <c r="H13" s="52"/>
      <c r="I13" s="111">
        <f>SUM('Proposed Rate(s)'!G$28)</f>
        <v>0</v>
      </c>
      <c r="J13" s="125"/>
      <c r="K13" s="111">
        <f>SUM('Proposed Rate(s)'!I$28)</f>
        <v>0</v>
      </c>
      <c r="L13" s="125"/>
      <c r="M13" s="111">
        <f>SUM('Proposed Rate(s)'!K$28)</f>
        <v>0</v>
      </c>
      <c r="N13" s="52"/>
      <c r="O13" s="70"/>
      <c r="P13" s="52"/>
      <c r="Q13" s="58"/>
    </row>
    <row r="14" spans="1:21" s="6" customFormat="1" x14ac:dyDescent="0.25">
      <c r="B14" s="14"/>
      <c r="C14" s="14"/>
      <c r="D14" s="176"/>
      <c r="E14" s="116"/>
      <c r="F14" s="116"/>
      <c r="G14" s="74"/>
      <c r="H14" s="65"/>
      <c r="I14" s="64"/>
      <c r="J14" s="65"/>
      <c r="K14" s="64"/>
      <c r="L14" s="65"/>
      <c r="M14" s="64"/>
      <c r="N14" s="65"/>
      <c r="O14" s="91"/>
      <c r="P14" s="65"/>
      <c r="Q14" s="58"/>
    </row>
    <row r="15" spans="1:21" s="6" customFormat="1" ht="14" x14ac:dyDescent="0.3">
      <c r="A15" s="22" t="s">
        <v>84</v>
      </c>
      <c r="B15" s="14"/>
      <c r="C15" s="14"/>
      <c r="D15" s="231"/>
      <c r="E15" s="111"/>
      <c r="F15" s="111"/>
      <c r="G15" s="67"/>
      <c r="H15" s="52"/>
      <c r="I15" s="51"/>
      <c r="J15" s="52"/>
      <c r="K15" s="51"/>
      <c r="L15" s="52"/>
      <c r="M15" s="51"/>
      <c r="N15" s="52"/>
      <c r="O15" s="70"/>
      <c r="P15" s="65"/>
      <c r="Q15" s="58"/>
    </row>
    <row r="16" spans="1:21" s="6" customFormat="1" x14ac:dyDescent="0.25">
      <c r="A16" s="6" t="s">
        <v>131</v>
      </c>
      <c r="B16" s="14"/>
      <c r="C16" s="14"/>
      <c r="D16" s="231">
        <v>1300</v>
      </c>
      <c r="E16" s="111">
        <v>265</v>
      </c>
      <c r="F16" s="116"/>
      <c r="G16" s="74"/>
      <c r="H16" s="65"/>
      <c r="I16" s="111">
        <f>SUM('Forecasted Usage'!$E14:$H14)</f>
        <v>0</v>
      </c>
      <c r="J16" s="108"/>
      <c r="K16" s="111">
        <f>SUM('Forecasted Usage'!$E15:$H15)</f>
        <v>0</v>
      </c>
      <c r="L16" s="108"/>
      <c r="M16" s="111">
        <f>SUM('Forecasted Usage'!$E16:$H16)</f>
        <v>0</v>
      </c>
      <c r="N16" s="65"/>
      <c r="O16" s="91"/>
      <c r="P16" s="65"/>
      <c r="Q16" s="58"/>
    </row>
    <row r="17" spans="1:17" s="6" customFormat="1" x14ac:dyDescent="0.25">
      <c r="A17" s="6" t="s">
        <v>130</v>
      </c>
      <c r="B17" s="14"/>
      <c r="C17" s="14"/>
      <c r="D17" s="231">
        <v>195</v>
      </c>
      <c r="E17" s="111">
        <v>35</v>
      </c>
      <c r="F17" s="111"/>
      <c r="G17" s="67"/>
      <c r="H17" s="52"/>
      <c r="I17" s="111">
        <f>SUM('Forecasted Usage'!$I14:$M14)</f>
        <v>0</v>
      </c>
      <c r="J17" s="52"/>
      <c r="K17" s="111">
        <f>SUM('Forecasted Usage'!$I15:$M15)</f>
        <v>0</v>
      </c>
      <c r="L17" s="52"/>
      <c r="M17" s="111">
        <f>SUM('Forecasted Usage'!$I16:$M16)</f>
        <v>0</v>
      </c>
      <c r="N17" s="52"/>
      <c r="O17" s="70"/>
      <c r="P17" s="65"/>
      <c r="Q17" s="58"/>
    </row>
    <row r="18" spans="1:17" s="6" customFormat="1" x14ac:dyDescent="0.25">
      <c r="A18" s="6" t="s">
        <v>187</v>
      </c>
      <c r="B18" s="14"/>
      <c r="C18" s="14"/>
      <c r="D18" s="231">
        <v>5</v>
      </c>
      <c r="E18" s="111">
        <v>0</v>
      </c>
      <c r="F18" s="116"/>
      <c r="G18" s="74"/>
      <c r="H18" s="65"/>
      <c r="I18" s="111">
        <f>SUM('Forecasted Usage'!$N14)</f>
        <v>0</v>
      </c>
      <c r="J18" s="65"/>
      <c r="K18" s="111">
        <f>SUM('Forecasted Usage'!$N15)</f>
        <v>0</v>
      </c>
      <c r="L18" s="65"/>
      <c r="M18" s="111">
        <f>SUM('Forecasted Usage'!$N16)</f>
        <v>0</v>
      </c>
      <c r="N18" s="65"/>
      <c r="O18" s="91"/>
      <c r="P18" s="65"/>
      <c r="Q18" s="58"/>
    </row>
    <row r="19" spans="1:17" s="6" customFormat="1" x14ac:dyDescent="0.25">
      <c r="B19" s="14"/>
      <c r="C19" s="14"/>
      <c r="D19" s="231"/>
      <c r="E19" s="111"/>
      <c r="F19" s="116"/>
      <c r="G19" s="74"/>
      <c r="H19" s="65"/>
      <c r="I19" s="51"/>
      <c r="J19" s="65"/>
      <c r="K19" s="51"/>
      <c r="L19" s="65"/>
      <c r="M19" s="51"/>
      <c r="N19" s="65"/>
      <c r="O19" s="91"/>
      <c r="P19" s="65"/>
      <c r="Q19" s="58"/>
    </row>
    <row r="20" spans="1:17" s="6" customFormat="1" x14ac:dyDescent="0.25">
      <c r="A20" s="6" t="s">
        <v>129</v>
      </c>
      <c r="B20" s="14"/>
      <c r="C20" s="14"/>
      <c r="D20" s="237">
        <f>SUM(D14:D19)</f>
        <v>1500</v>
      </c>
      <c r="E20" s="120">
        <f>SUM(E14:E19)</f>
        <v>300</v>
      </c>
      <c r="F20" s="111"/>
      <c r="G20" s="74"/>
      <c r="H20" s="65"/>
      <c r="I20" s="120">
        <f>SUM(I14:I19)</f>
        <v>0</v>
      </c>
      <c r="J20" s="108"/>
      <c r="K20" s="120">
        <f>SUM(K14:K19)</f>
        <v>0</v>
      </c>
      <c r="L20" s="108"/>
      <c r="M20" s="120">
        <f>SUM(M14:M19)</f>
        <v>0</v>
      </c>
      <c r="N20" s="65"/>
      <c r="O20" s="91"/>
      <c r="P20" s="65"/>
      <c r="Q20" s="58"/>
    </row>
    <row r="21" spans="1:17" s="6" customFormat="1" x14ac:dyDescent="0.25">
      <c r="B21" s="14"/>
      <c r="C21" s="14"/>
      <c r="D21" s="238"/>
      <c r="E21" s="111"/>
      <c r="F21" s="111"/>
      <c r="G21" s="67"/>
      <c r="H21" s="61"/>
      <c r="I21" s="51"/>
      <c r="J21" s="61"/>
      <c r="K21" s="51"/>
      <c r="L21" s="65"/>
      <c r="M21" s="51"/>
      <c r="N21" s="65"/>
      <c r="O21" s="91"/>
      <c r="P21" s="65"/>
      <c r="Q21" s="58"/>
    </row>
    <row r="22" spans="1:17" s="6" customFormat="1" ht="14" x14ac:dyDescent="0.3">
      <c r="A22" s="22" t="s">
        <v>127</v>
      </c>
      <c r="B22" s="14"/>
      <c r="C22" s="14"/>
      <c r="D22" s="238"/>
      <c r="E22" s="111"/>
      <c r="F22" s="111"/>
      <c r="G22" s="67"/>
      <c r="H22" s="61"/>
      <c r="I22" s="51"/>
      <c r="J22" s="61"/>
      <c r="K22" s="51"/>
      <c r="L22" s="52"/>
      <c r="M22" s="51"/>
      <c r="N22" s="52"/>
      <c r="O22" s="70"/>
      <c r="P22" s="65"/>
      <c r="Q22" s="58"/>
    </row>
    <row r="23" spans="1:17" s="6" customFormat="1" x14ac:dyDescent="0.25">
      <c r="A23" s="6" t="s">
        <v>122</v>
      </c>
      <c r="B23" s="14"/>
      <c r="C23" s="14"/>
      <c r="D23" s="231">
        <f t="shared" ref="D23:E25" si="0">D11*D16</f>
        <v>57200</v>
      </c>
      <c r="E23" s="111">
        <f t="shared" si="0"/>
        <v>14310</v>
      </c>
      <c r="F23" s="111"/>
      <c r="G23" s="67"/>
      <c r="H23" s="61"/>
      <c r="I23" s="111">
        <f>I11*I16</f>
        <v>0</v>
      </c>
      <c r="J23" s="128"/>
      <c r="K23" s="111">
        <f>K11*K16</f>
        <v>0</v>
      </c>
      <c r="L23" s="125"/>
      <c r="M23" s="111">
        <f>M11*M16</f>
        <v>0</v>
      </c>
      <c r="N23" s="52"/>
      <c r="O23" s="70"/>
      <c r="P23" s="65"/>
      <c r="Q23" s="58"/>
    </row>
    <row r="24" spans="1:17" s="6" customFormat="1" x14ac:dyDescent="0.25">
      <c r="A24" s="6" t="s">
        <v>123</v>
      </c>
      <c r="B24" s="14"/>
      <c r="C24" s="14"/>
      <c r="D24" s="231">
        <f t="shared" si="0"/>
        <v>14040</v>
      </c>
      <c r="E24" s="111">
        <f t="shared" si="0"/>
        <v>3080</v>
      </c>
      <c r="F24" s="111"/>
      <c r="G24" s="67"/>
      <c r="H24" s="61"/>
      <c r="I24" s="111">
        <f>I12*I17</f>
        <v>0</v>
      </c>
      <c r="J24" s="128"/>
      <c r="K24" s="111">
        <f>K12*K17</f>
        <v>0</v>
      </c>
      <c r="L24" s="125"/>
      <c r="M24" s="111">
        <f>M12*M17</f>
        <v>0</v>
      </c>
      <c r="N24" s="52"/>
      <c r="O24" s="70"/>
      <c r="P24" s="65"/>
      <c r="Q24" s="58"/>
    </row>
    <row r="25" spans="1:17" s="6" customFormat="1" x14ac:dyDescent="0.25">
      <c r="A25" s="6" t="s">
        <v>182</v>
      </c>
      <c r="B25" s="14"/>
      <c r="C25" s="14"/>
      <c r="D25" s="231">
        <f t="shared" si="0"/>
        <v>500</v>
      </c>
      <c r="E25" s="111">
        <f t="shared" si="0"/>
        <v>0</v>
      </c>
      <c r="F25" s="125"/>
      <c r="G25" s="67"/>
      <c r="H25" s="61"/>
      <c r="I25" s="111">
        <f>I13*I18</f>
        <v>0</v>
      </c>
      <c r="J25" s="128"/>
      <c r="K25" s="111">
        <f>K13*K18</f>
        <v>0</v>
      </c>
      <c r="L25" s="108"/>
      <c r="M25" s="111">
        <f>M13*M18</f>
        <v>0</v>
      </c>
      <c r="N25" s="65"/>
      <c r="O25" s="92"/>
      <c r="P25" s="65"/>
      <c r="Q25" s="58"/>
    </row>
    <row r="26" spans="1:17" s="6" customFormat="1" x14ac:dyDescent="0.25">
      <c r="B26" s="14"/>
      <c r="C26" s="14"/>
      <c r="D26" s="176"/>
      <c r="E26" s="116"/>
      <c r="F26" s="116"/>
      <c r="G26" s="74"/>
      <c r="H26" s="65"/>
      <c r="I26" s="64"/>
      <c r="J26" s="65"/>
      <c r="K26" s="64"/>
      <c r="L26" s="65"/>
      <c r="M26" s="64"/>
      <c r="N26" s="65"/>
      <c r="O26" s="91"/>
      <c r="P26" s="65"/>
      <c r="Q26" s="58"/>
    </row>
    <row r="27" spans="1:17" s="6" customFormat="1" x14ac:dyDescent="0.25">
      <c r="A27" s="6" t="s">
        <v>128</v>
      </c>
      <c r="B27" s="14"/>
      <c r="C27" s="14"/>
      <c r="D27" s="237">
        <f>SUM(D23:D26)</f>
        <v>71740</v>
      </c>
      <c r="E27" s="120">
        <f>SUM(E23:E26)</f>
        <v>17390</v>
      </c>
      <c r="F27" s="120">
        <f>SUM(D27:E27)</f>
        <v>89130</v>
      </c>
      <c r="G27" s="67"/>
      <c r="H27" s="52"/>
      <c r="I27" s="120">
        <f>SUM(I23:I26)</f>
        <v>0</v>
      </c>
      <c r="J27" s="125"/>
      <c r="K27" s="120">
        <f>SUM(K23:K26)</f>
        <v>0</v>
      </c>
      <c r="L27" s="125"/>
      <c r="M27" s="120">
        <f>SUM(M23:M26)</f>
        <v>0</v>
      </c>
      <c r="N27" s="125"/>
      <c r="O27" s="132">
        <f>SUM(I27:M27)</f>
        <v>0</v>
      </c>
      <c r="P27" s="65"/>
      <c r="Q27" s="58"/>
    </row>
    <row r="28" spans="1:17" s="6" customFormat="1" x14ac:dyDescent="0.25">
      <c r="B28" s="14"/>
      <c r="C28" s="14"/>
      <c r="D28" s="231"/>
      <c r="E28" s="111"/>
      <c r="F28" s="111"/>
      <c r="G28" s="74"/>
      <c r="H28" s="65"/>
      <c r="I28" s="51"/>
      <c r="J28" s="65"/>
      <c r="K28" s="51"/>
      <c r="L28" s="65"/>
      <c r="M28" s="51"/>
      <c r="N28" s="65"/>
      <c r="O28" s="64"/>
      <c r="P28" s="65"/>
      <c r="Q28" s="58"/>
    </row>
    <row r="29" spans="1:17" s="6" customFormat="1" ht="14" x14ac:dyDescent="0.3">
      <c r="A29" s="22" t="s">
        <v>132</v>
      </c>
      <c r="B29" s="14"/>
      <c r="C29" s="14"/>
      <c r="D29" s="231"/>
      <c r="E29" s="111"/>
      <c r="F29" s="111"/>
      <c r="G29" s="74"/>
      <c r="H29" s="65"/>
      <c r="I29" s="51"/>
      <c r="J29" s="65"/>
      <c r="K29" s="51"/>
      <c r="L29" s="65"/>
      <c r="M29" s="51"/>
      <c r="N29" s="65"/>
      <c r="O29" s="64"/>
      <c r="P29" s="65"/>
      <c r="Q29" s="58"/>
    </row>
    <row r="30" spans="1:17" s="6" customFormat="1" x14ac:dyDescent="0.25">
      <c r="A30" s="6" t="s">
        <v>133</v>
      </c>
      <c r="B30" s="14"/>
      <c r="C30" s="14"/>
      <c r="D30" s="231">
        <v>57097.5</v>
      </c>
      <c r="E30" s="111">
        <v>16208.75</v>
      </c>
      <c r="F30" s="111">
        <f>SUM(D30:E30)</f>
        <v>73306.25</v>
      </c>
      <c r="G30" s="74"/>
      <c r="H30" s="65"/>
      <c r="I30" s="111">
        <f>(I$16*'Proposed Rate(s)'!G$17)+('Revenue Summary'!I$17*'Proposed Rate(s)'!G$23)+(I$18*'Proposed Rate(s)'!G$31)</f>
        <v>0</v>
      </c>
      <c r="J30" s="108"/>
      <c r="K30" s="111">
        <f>(K$16*'Proposed Rate(s)'!I$17)+('Revenue Summary'!K$17*'Proposed Rate(s)'!I$23)+(K$18*'Proposed Rate(s)'!I$31)</f>
        <v>0</v>
      </c>
      <c r="L30" s="108"/>
      <c r="M30" s="111">
        <f>(M$16*'Proposed Rate(s)'!K$17)+('Revenue Summary'!M$17*'Proposed Rate(s)'!K$23)+(M$18*'Proposed Rate(s)'!K$31)</f>
        <v>0</v>
      </c>
      <c r="N30" s="108"/>
      <c r="O30" s="116">
        <f>SUM(I30:M30)</f>
        <v>0</v>
      </c>
      <c r="P30" s="65"/>
      <c r="Q30" s="58"/>
    </row>
    <row r="31" spans="1:17" s="6" customFormat="1" x14ac:dyDescent="0.25">
      <c r="A31" s="6" t="s">
        <v>134</v>
      </c>
      <c r="B31" s="14"/>
      <c r="C31" s="14"/>
      <c r="D31" s="231">
        <v>9000</v>
      </c>
      <c r="E31" s="111">
        <v>0</v>
      </c>
      <c r="F31" s="111">
        <f>SUM(D31:E31)</f>
        <v>9000</v>
      </c>
      <c r="G31" s="74"/>
      <c r="H31" s="65"/>
      <c r="I31" s="111">
        <f>(I$16*'Proposed Rate(s)'!G$18)+('Revenue Summary'!I$17*'Proposed Rate(s)'!G$24)+(I$18*'Proposed Rate(s)'!G$32)</f>
        <v>0</v>
      </c>
      <c r="J31" s="108"/>
      <c r="K31" s="111">
        <f>(K$16*'Proposed Rate(s)'!I$18)+('Revenue Summary'!K$17*'Proposed Rate(s)'!I$24)+(K$18*'Proposed Rate(s)'!I$32)</f>
        <v>0</v>
      </c>
      <c r="L31" s="108"/>
      <c r="M31" s="111">
        <f>(M$16*'Proposed Rate(s)'!K$18)+('Revenue Summary'!M$17*'Proposed Rate(s)'!K$24)+(M$18*'Proposed Rate(s)'!K$32)</f>
        <v>0</v>
      </c>
      <c r="N31" s="108"/>
      <c r="O31" s="116">
        <f t="shared" ref="O31:O36" si="1">SUM(I31:M31)</f>
        <v>0</v>
      </c>
      <c r="P31" s="65"/>
      <c r="Q31" s="58"/>
    </row>
    <row r="32" spans="1:17" s="6" customFormat="1" x14ac:dyDescent="0.25">
      <c r="A32" s="6" t="s">
        <v>135</v>
      </c>
      <c r="B32" s="14"/>
      <c r="C32" s="14"/>
      <c r="D32" s="231">
        <v>142.5</v>
      </c>
      <c r="E32" s="111">
        <v>0</v>
      </c>
      <c r="F32" s="111">
        <f>SUM(D32:E32)</f>
        <v>142.5</v>
      </c>
      <c r="G32" s="74"/>
      <c r="H32" s="65"/>
      <c r="I32" s="111">
        <f>(I$18*'Proposed Rate(s)'!G$33)</f>
        <v>0</v>
      </c>
      <c r="J32" s="108"/>
      <c r="K32" s="111">
        <f>(K$18*'Proposed Rate(s)'!I$33)</f>
        <v>0</v>
      </c>
      <c r="L32" s="108"/>
      <c r="M32" s="111">
        <f>(M$18*'Proposed Rate(s)'!K$33)</f>
        <v>0</v>
      </c>
      <c r="N32" s="108"/>
      <c r="O32" s="116">
        <f t="shared" si="1"/>
        <v>0</v>
      </c>
      <c r="P32" s="65"/>
      <c r="Q32" s="58"/>
    </row>
    <row r="33" spans="1:17" s="6" customFormat="1" x14ac:dyDescent="0.25">
      <c r="A33" s="6" t="s">
        <v>150</v>
      </c>
      <c r="B33" s="14"/>
      <c r="C33" s="14"/>
      <c r="D33" s="231">
        <v>5500</v>
      </c>
      <c r="E33" s="131">
        <v>1181.25</v>
      </c>
      <c r="F33" s="111">
        <f>SUM(D33:E33)</f>
        <v>6681.25</v>
      </c>
      <c r="G33" s="74"/>
      <c r="H33" s="65"/>
      <c r="I33" s="131">
        <f>('Revenue Summary'!I$17*'Proposed Rate(s)'!G$25)+(I$18*'Proposed Rate(s)'!G$34)</f>
        <v>0</v>
      </c>
      <c r="J33" s="108"/>
      <c r="K33" s="131">
        <f>('Revenue Summary'!K$17*'Proposed Rate(s)'!I$25)+(K$18*'Proposed Rate(s)'!I$34)</f>
        <v>0</v>
      </c>
      <c r="L33" s="108"/>
      <c r="M33" s="131">
        <f>('Revenue Summary'!M$17*'Proposed Rate(s)'!K$25)+(M$18*'Proposed Rate(s)'!K$34)</f>
        <v>0</v>
      </c>
      <c r="N33" s="108"/>
      <c r="O33" s="116">
        <f t="shared" si="1"/>
        <v>0</v>
      </c>
      <c r="P33" s="65"/>
      <c r="Q33" s="58"/>
    </row>
    <row r="34" spans="1:17" s="6" customFormat="1" x14ac:dyDescent="0.25">
      <c r="A34" s="6" t="s">
        <v>0</v>
      </c>
      <c r="B34" s="14"/>
      <c r="C34" s="14"/>
      <c r="D34" s="237">
        <f>SUM(D30:D33)</f>
        <v>71740</v>
      </c>
      <c r="E34" s="120">
        <f>SUM(E30:E33)</f>
        <v>17390</v>
      </c>
      <c r="F34" s="120">
        <f>SUM(D34:E34)</f>
        <v>89130</v>
      </c>
      <c r="G34" s="67"/>
      <c r="H34" s="52"/>
      <c r="I34" s="120">
        <f>SUM(I30:I33)</f>
        <v>0</v>
      </c>
      <c r="J34" s="125"/>
      <c r="K34" s="120">
        <f>SUM(K30:K33)</f>
        <v>0</v>
      </c>
      <c r="L34" s="125"/>
      <c r="M34" s="120">
        <f>SUM(M30:M33)</f>
        <v>0</v>
      </c>
      <c r="N34" s="125"/>
      <c r="O34" s="132">
        <f t="shared" si="1"/>
        <v>0</v>
      </c>
      <c r="P34" s="65"/>
      <c r="Q34" s="58"/>
    </row>
    <row r="35" spans="1:17" s="6" customFormat="1" x14ac:dyDescent="0.25">
      <c r="B35" s="14"/>
      <c r="C35" s="14"/>
      <c r="D35" s="176"/>
      <c r="E35" s="116"/>
      <c r="F35" s="116"/>
      <c r="G35" s="76"/>
      <c r="H35" s="65"/>
      <c r="I35" s="116"/>
      <c r="J35" s="108"/>
      <c r="K35" s="116"/>
      <c r="L35" s="108"/>
      <c r="M35" s="116"/>
      <c r="N35" s="108"/>
      <c r="O35" s="116"/>
      <c r="P35" s="65"/>
      <c r="Q35" s="58"/>
    </row>
    <row r="36" spans="1:17" s="6" customFormat="1" x14ac:dyDescent="0.25">
      <c r="A36" s="15" t="s">
        <v>140</v>
      </c>
      <c r="B36" s="14"/>
      <c r="C36" s="14"/>
      <c r="D36" s="231">
        <v>110.65554612872074</v>
      </c>
      <c r="E36" s="111">
        <v>14.399453871275909</v>
      </c>
      <c r="F36" s="111">
        <f>SUM(D36:E36)</f>
        <v>125.05499999999665</v>
      </c>
      <c r="G36" s="67"/>
      <c r="H36" s="65"/>
      <c r="I36" s="111">
        <f>SUM(I30:I31)-'Expense Summary'!I29</f>
        <v>0</v>
      </c>
      <c r="J36" s="108"/>
      <c r="K36" s="111">
        <f>SUM(K30:K31)-'Expense Summary'!K29</f>
        <v>0</v>
      </c>
      <c r="L36" s="108"/>
      <c r="M36" s="111">
        <f>SUM(M30:M31)-'Expense Summary'!M29</f>
        <v>0</v>
      </c>
      <c r="N36" s="108"/>
      <c r="O36" s="116">
        <f t="shared" si="1"/>
        <v>0</v>
      </c>
      <c r="P36" s="65"/>
      <c r="Q36" s="58"/>
    </row>
    <row r="37" spans="1:17" ht="13" x14ac:dyDescent="0.3">
      <c r="A37" s="15" t="s">
        <v>141</v>
      </c>
      <c r="C37" s="1"/>
      <c r="D37" s="248"/>
      <c r="E37" s="249"/>
      <c r="F37" s="249"/>
      <c r="G37" s="79"/>
      <c r="H37" s="42"/>
      <c r="I37" s="94"/>
      <c r="J37" s="42"/>
      <c r="K37" s="42"/>
      <c r="L37" s="42"/>
      <c r="M37" s="42"/>
      <c r="N37" s="42"/>
      <c r="O37" s="42"/>
    </row>
    <row r="38" spans="1:17" x14ac:dyDescent="0.25">
      <c r="I38" s="95"/>
    </row>
    <row r="39" spans="1:17" s="6" customFormat="1" x14ac:dyDescent="0.25">
      <c r="A39" s="20"/>
      <c r="B39" s="14"/>
      <c r="C39" s="14"/>
      <c r="D39" s="62"/>
      <c r="E39" s="62"/>
      <c r="F39" s="62"/>
      <c r="G39" s="63"/>
      <c r="H39" s="65"/>
      <c r="I39" s="64"/>
      <c r="J39" s="65"/>
      <c r="K39" s="64"/>
      <c r="L39" s="65"/>
      <c r="M39" s="65"/>
      <c r="N39" s="65"/>
      <c r="O39" s="64"/>
      <c r="P39" s="65"/>
      <c r="Q39" s="58"/>
    </row>
    <row r="40" spans="1:17" x14ac:dyDescent="0.25">
      <c r="A40" s="6"/>
      <c r="D40" s="87"/>
      <c r="E40" s="87"/>
      <c r="I40" s="95"/>
    </row>
    <row r="41" spans="1:17" x14ac:dyDescent="0.25">
      <c r="A41" s="6"/>
      <c r="D41" s="87"/>
      <c r="E41" s="87"/>
      <c r="I41" s="95"/>
    </row>
    <row r="42" spans="1:17" x14ac:dyDescent="0.25">
      <c r="A42" s="15"/>
    </row>
    <row r="43" spans="1:17" x14ac:dyDescent="0.25">
      <c r="G43" s="63"/>
    </row>
    <row r="44" spans="1:17" x14ac:dyDescent="0.25">
      <c r="G44" s="63"/>
    </row>
  </sheetData>
  <sheetProtection algorithmName="SHA-512" hashValue="v33UjMygqxYEHfJLrFcYjw+xnFitdAihT5RVnQAI+HXYZQkHIijIFKw2Aipv807BGy1UeWCEH5RZOuYwrmfjPA==" saltValue="icihmOe9dUOFKZ95ljG1hA==" spinCount="100000" sheet="1" objects="1" scenarios="1"/>
  <mergeCells count="7">
    <mergeCell ref="D8:F8"/>
    <mergeCell ref="A3:O3"/>
    <mergeCell ref="A4:O4"/>
    <mergeCell ref="I8:I9"/>
    <mergeCell ref="K8:K9"/>
    <mergeCell ref="M8:M9"/>
    <mergeCell ref="C5:I5"/>
  </mergeCells>
  <phoneticPr fontId="0" type="noConversion"/>
  <printOptions gridLines="1"/>
  <pageMargins left="0.5" right="0.5" top="0.75" bottom="1" header="0.5" footer="0.5"/>
  <pageSetup scale="91" orientation="landscape" r:id="rId1"/>
  <headerFooter alignWithMargins="0">
    <oddHeader xml:space="preserve">&amp;R&amp;"Arial,Bold"
</oddHeader>
    <oddFooter>&amp;LPrinted:&amp;D&amp;C&amp;F
&amp;A&amp;R3 Services FY 2023
Service Center Rate Cal Worksheet
Revised  4/28/2022</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Year-end Performance Review</vt:lpstr>
      <vt:lpstr>Salary and Wage</vt:lpstr>
      <vt:lpstr>Other Direct Expenses</vt:lpstr>
      <vt:lpstr>Equipment Depreciation</vt:lpstr>
      <vt:lpstr>Admin. Overhead Expenses</vt:lpstr>
      <vt:lpstr>Forecasted Usage</vt:lpstr>
      <vt:lpstr>Expense Summary</vt:lpstr>
      <vt:lpstr>Proposed Rate(s)</vt:lpstr>
      <vt:lpstr>Revenue Summary</vt:lpstr>
      <vt:lpstr>'Admin. Overhead Expenses'!Print_Area</vt:lpstr>
      <vt:lpstr>'Equipment Depreciation'!Print_Area</vt:lpstr>
      <vt:lpstr>'Expense Summary'!Print_Area</vt:lpstr>
      <vt:lpstr>'Forecasted Usage'!Print_Area</vt:lpstr>
      <vt:lpstr>'Other Direct Expenses'!Print_Area</vt:lpstr>
      <vt:lpstr>'Proposed Rate(s)'!Print_Area</vt:lpstr>
      <vt:lpstr>'Revenue Summary'!Print_Area</vt:lpstr>
      <vt:lpstr>'Salary and Wage'!Print_Area</vt:lpstr>
      <vt:lpstr>'Year-end Performance Review'!Print_Area</vt:lpstr>
    </vt:vector>
  </TitlesOfParts>
  <Company>University of Kansas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kyoakum</dc:creator>
  <cp:lastModifiedBy>MacDougall, Mai</cp:lastModifiedBy>
  <cp:lastPrinted>2017-05-17T13:42:22Z</cp:lastPrinted>
  <dcterms:created xsi:type="dcterms:W3CDTF">2006-04-03T21:43:18Z</dcterms:created>
  <dcterms:modified xsi:type="dcterms:W3CDTF">2024-05-28T15:57:51Z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