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defaultThemeVersion="124226"/>
  <mc:AlternateContent xmlns:mc="http://schemas.openxmlformats.org/markup-compatibility/2006">
    <mc:Choice Requires="x15">
      <x15ac:absPath xmlns:x15ac="http://schemas.microsoft.com/office/spreadsheetml/2010/11/ac" url="W:\Research Reporting\Budget Templates\"/>
    </mc:Choice>
  </mc:AlternateContent>
  <xr:revisionPtr revIDLastSave="0" documentId="13_ncr:1_{BFD3254F-80D3-4D64-86BC-B2E8299396B5}" xr6:coauthVersionLast="47" xr6:coauthVersionMax="47" xr10:uidLastSave="{00000000-0000-0000-0000-000000000000}"/>
  <workbookProtection workbookAlgorithmName="SHA-512" workbookHashValue="5SnnWPRLH7MOvUfuUDJZiWCA2bLKUTaSsRJLgSJXFv1ofw1QnwbFnKrz14hjG0fDX+PRgHEtj8Nqif1mq/yzOg==" workbookSaltValue="bYYgfg8Ua26FkJCGpGSfrA==" workbookSpinCount="100000" lockStructure="1"/>
  <bookViews>
    <workbookView xWindow="-120" yWindow="-120" windowWidth="29040" windowHeight="15720" activeTab="1" xr2:uid="{00000000-000D-0000-FFFF-FFFF00000000}"/>
  </bookViews>
  <sheets>
    <sheet name="Federal Budget Summary" sheetId="8" r:id="rId1"/>
    <sheet name="Federal Detail" sheetId="4" r:id="rId2"/>
    <sheet name="Month Lookup" sheetId="12" state="hidden" r:id="rId3"/>
    <sheet name="SubAwards" sheetId="5" r:id="rId4"/>
    <sheet name="Travel Details" sheetId="9" r:id="rId5"/>
    <sheet name="Cost Share" sheetId="14" r:id="rId6"/>
  </sheets>
  <definedNames>
    <definedName name="Fringe" localSheetId="5">FringeRates6[#All]</definedName>
    <definedName name="Fringe">FringeRates[#All]</definedName>
    <definedName name="Month" localSheetId="5">#REF!</definedName>
    <definedName name="Month" localSheetId="1">#REF!</definedName>
    <definedName name="Month">#REF!</definedName>
    <definedName name="MonthAppointment" localSheetId="5">#REF!</definedName>
    <definedName name="MonthAppointment" localSheetId="1">#REF!</definedName>
    <definedName name="MonthAppointment">#REF!</definedName>
    <definedName name="Months">#REF!</definedName>
    <definedName name="_xlnm.Print_Area" localSheetId="0">'Federal Budget Summary'!$A$1:$O$43</definedName>
    <definedName name="RoleCategory" localSheetId="5">#REF!</definedName>
    <definedName name="RoleCategory" localSheetId="1">#REF!</definedName>
    <definedName name="RoleCatego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2" i="14" l="1"/>
  <c r="I95" i="14"/>
  <c r="I93" i="14"/>
  <c r="I91" i="14"/>
  <c r="G11" i="14"/>
  <c r="H94" i="14"/>
  <c r="H96" i="14" s="1"/>
  <c r="G94" i="14"/>
  <c r="G96" i="14" s="1"/>
  <c r="F94" i="14"/>
  <c r="F96" i="14" s="1"/>
  <c r="I94" i="14" l="1"/>
  <c r="I96" i="14" s="1"/>
  <c r="AC70" i="14"/>
  <c r="X70" i="14"/>
  <c r="S70" i="14"/>
  <c r="N70" i="14"/>
  <c r="I70" i="14"/>
  <c r="AD70" i="4"/>
  <c r="Y70" i="4"/>
  <c r="T70" i="4"/>
  <c r="O70" i="4"/>
  <c r="J70" i="4"/>
  <c r="AE70" i="4" l="1"/>
  <c r="AD70" i="14"/>
  <c r="J83" i="4"/>
  <c r="M17" i="4"/>
  <c r="K17" i="4"/>
  <c r="K11" i="4"/>
  <c r="P11" i="4" s="1"/>
  <c r="J58" i="4"/>
  <c r="D3" i="8"/>
  <c r="AD83" i="4"/>
  <c r="AC82" i="14" s="1"/>
  <c r="Y83" i="4"/>
  <c r="X82" i="14" s="1"/>
  <c r="T83" i="4"/>
  <c r="S82" i="14" s="1"/>
  <c r="O83" i="4"/>
  <c r="N82" i="14" s="1"/>
  <c r="H11" i="4"/>
  <c r="I11" i="4" s="1"/>
  <c r="J11" i="4" s="1"/>
  <c r="A59" i="9"/>
  <c r="L59" i="9"/>
  <c r="D1" i="8"/>
  <c r="AC78" i="14"/>
  <c r="X78" i="14"/>
  <c r="S78" i="14"/>
  <c r="N78" i="14"/>
  <c r="I78" i="14"/>
  <c r="AC73" i="14"/>
  <c r="X73" i="14"/>
  <c r="S73" i="14"/>
  <c r="N73" i="14"/>
  <c r="I73" i="14"/>
  <c r="AC67" i="14"/>
  <c r="X67" i="14"/>
  <c r="S67" i="14"/>
  <c r="N67" i="14"/>
  <c r="I67" i="14"/>
  <c r="AC61" i="14"/>
  <c r="X61" i="14"/>
  <c r="S61" i="14"/>
  <c r="N61" i="14"/>
  <c r="I61" i="14"/>
  <c r="F61" i="14"/>
  <c r="AC58" i="14"/>
  <c r="X58" i="14"/>
  <c r="S58" i="14"/>
  <c r="N58" i="14"/>
  <c r="I58" i="14"/>
  <c r="AC51" i="14"/>
  <c r="X51" i="14"/>
  <c r="S51" i="14"/>
  <c r="N51" i="14"/>
  <c r="I51" i="14"/>
  <c r="AC48" i="14"/>
  <c r="X48" i="14"/>
  <c r="S48" i="14"/>
  <c r="N48" i="14"/>
  <c r="I48" i="14"/>
  <c r="O45" i="14"/>
  <c r="J45" i="14"/>
  <c r="F45" i="14"/>
  <c r="AA41" i="14"/>
  <c r="V41" i="14"/>
  <c r="Q41" i="14"/>
  <c r="L41" i="14"/>
  <c r="J41" i="14"/>
  <c r="O41" i="14" s="1"/>
  <c r="G41" i="14"/>
  <c r="H41" i="14" s="1"/>
  <c r="AA40" i="14"/>
  <c r="V40" i="14"/>
  <c r="Q40" i="14"/>
  <c r="L40" i="14"/>
  <c r="J40" i="14"/>
  <c r="O40" i="14" s="1"/>
  <c r="G40" i="14"/>
  <c r="H40" i="14" s="1"/>
  <c r="AA39" i="14"/>
  <c r="V39" i="14"/>
  <c r="Q39" i="14"/>
  <c r="L39" i="14"/>
  <c r="J39" i="14"/>
  <c r="O39" i="14" s="1"/>
  <c r="G39" i="14"/>
  <c r="H39" i="14" s="1"/>
  <c r="AA38" i="14"/>
  <c r="V38" i="14"/>
  <c r="Q38" i="14"/>
  <c r="L38" i="14"/>
  <c r="J38" i="14"/>
  <c r="O38" i="14" s="1"/>
  <c r="G38" i="14"/>
  <c r="AA37" i="14"/>
  <c r="V37" i="14"/>
  <c r="Q37" i="14"/>
  <c r="L37" i="14"/>
  <c r="J37" i="14"/>
  <c r="O37" i="14" s="1"/>
  <c r="G37" i="14"/>
  <c r="H37" i="14" s="1"/>
  <c r="AA36" i="14"/>
  <c r="V36" i="14"/>
  <c r="Q36" i="14"/>
  <c r="L36" i="14"/>
  <c r="J36" i="14"/>
  <c r="O36" i="14" s="1"/>
  <c r="G36" i="14"/>
  <c r="H36" i="14" s="1"/>
  <c r="AA35" i="14"/>
  <c r="V35" i="14"/>
  <c r="Q35" i="14"/>
  <c r="L35" i="14"/>
  <c r="J35" i="14"/>
  <c r="O35" i="14" s="1"/>
  <c r="G35" i="14"/>
  <c r="H35" i="14" s="1"/>
  <c r="AA34" i="14"/>
  <c r="V34" i="14"/>
  <c r="Q34" i="14"/>
  <c r="L34" i="14"/>
  <c r="J34" i="14"/>
  <c r="O34" i="14" s="1"/>
  <c r="G34" i="14"/>
  <c r="H34" i="14" s="1"/>
  <c r="AA33" i="14"/>
  <c r="V33" i="14"/>
  <c r="Q33" i="14"/>
  <c r="L33" i="14"/>
  <c r="J33" i="14"/>
  <c r="O33" i="14" s="1"/>
  <c r="G33" i="14"/>
  <c r="H33" i="14" s="1"/>
  <c r="AA32" i="14"/>
  <c r="V32" i="14"/>
  <c r="Q32" i="14"/>
  <c r="L32" i="14"/>
  <c r="J32" i="14"/>
  <c r="O32" i="14" s="1"/>
  <c r="G32" i="14"/>
  <c r="H32" i="14" s="1"/>
  <c r="AA31" i="14"/>
  <c r="V31" i="14"/>
  <c r="Q31" i="14"/>
  <c r="L31" i="14"/>
  <c r="J31" i="14"/>
  <c r="O31" i="14" s="1"/>
  <c r="G31" i="14"/>
  <c r="H31" i="14" s="1"/>
  <c r="AA30" i="14"/>
  <c r="V30" i="14"/>
  <c r="Q30" i="14"/>
  <c r="L30" i="14"/>
  <c r="J30" i="14"/>
  <c r="O30" i="14" s="1"/>
  <c r="G30" i="14"/>
  <c r="AA29" i="14"/>
  <c r="V29" i="14"/>
  <c r="Q29" i="14"/>
  <c r="L29" i="14"/>
  <c r="J29" i="14"/>
  <c r="O29" i="14" s="1"/>
  <c r="G29" i="14"/>
  <c r="H29" i="14" s="1"/>
  <c r="I29" i="14" s="1"/>
  <c r="AA28" i="14"/>
  <c r="V28" i="14"/>
  <c r="Q28" i="14"/>
  <c r="L28" i="14"/>
  <c r="J28" i="14"/>
  <c r="O28" i="14" s="1"/>
  <c r="G28" i="14"/>
  <c r="H28" i="14" s="1"/>
  <c r="I28" i="14" s="1"/>
  <c r="AA27" i="14"/>
  <c r="V27" i="14"/>
  <c r="Q27" i="14"/>
  <c r="L27" i="14"/>
  <c r="J27" i="14"/>
  <c r="O27" i="14" s="1"/>
  <c r="G27" i="14"/>
  <c r="H27" i="14" s="1"/>
  <c r="I27" i="14" s="1"/>
  <c r="AA26" i="14"/>
  <c r="V26" i="14"/>
  <c r="Q26" i="14"/>
  <c r="L26" i="14"/>
  <c r="J26" i="14"/>
  <c r="O26" i="14" s="1"/>
  <c r="G26" i="14"/>
  <c r="H26" i="14" s="1"/>
  <c r="I26" i="14" s="1"/>
  <c r="AA25" i="14"/>
  <c r="V25" i="14"/>
  <c r="Q25" i="14"/>
  <c r="L25" i="14"/>
  <c r="J25" i="14"/>
  <c r="O25" i="14" s="1"/>
  <c r="G25" i="14"/>
  <c r="H25" i="14" s="1"/>
  <c r="I25" i="14" s="1"/>
  <c r="AA24" i="14"/>
  <c r="V24" i="14"/>
  <c r="Q24" i="14"/>
  <c r="L24" i="14"/>
  <c r="J24" i="14"/>
  <c r="O24" i="14" s="1"/>
  <c r="G24" i="14"/>
  <c r="H24" i="14" s="1"/>
  <c r="I24" i="14" s="1"/>
  <c r="AA23" i="14"/>
  <c r="V23" i="14"/>
  <c r="Q23" i="14"/>
  <c r="L23" i="14"/>
  <c r="J23" i="14"/>
  <c r="O23" i="14" s="1"/>
  <c r="G23" i="14"/>
  <c r="H23" i="14" s="1"/>
  <c r="I23" i="14" s="1"/>
  <c r="AA22" i="14"/>
  <c r="V22" i="14"/>
  <c r="Q22" i="14"/>
  <c r="L22" i="14"/>
  <c r="J22" i="14"/>
  <c r="G22" i="14"/>
  <c r="H22" i="14" s="1"/>
  <c r="AA21" i="14"/>
  <c r="V21" i="14"/>
  <c r="Q21" i="14"/>
  <c r="L21" i="14"/>
  <c r="J21" i="14"/>
  <c r="G21" i="14"/>
  <c r="H21" i="14" s="1"/>
  <c r="I21" i="14" s="1"/>
  <c r="AA20" i="14"/>
  <c r="V20" i="14"/>
  <c r="Q20" i="14"/>
  <c r="L20" i="14"/>
  <c r="J20" i="14"/>
  <c r="G20" i="14"/>
  <c r="H20" i="14" s="1"/>
  <c r="I20" i="14" s="1"/>
  <c r="AA19" i="14"/>
  <c r="V19" i="14"/>
  <c r="Q19" i="14"/>
  <c r="L19" i="14"/>
  <c r="J19" i="14"/>
  <c r="G19" i="14"/>
  <c r="H19" i="14" s="1"/>
  <c r="I19" i="14" s="1"/>
  <c r="AA18" i="14"/>
  <c r="V18" i="14"/>
  <c r="Q18" i="14"/>
  <c r="L18" i="14"/>
  <c r="J18" i="14"/>
  <c r="G18" i="14"/>
  <c r="H18" i="14" s="1"/>
  <c r="I18" i="14" s="1"/>
  <c r="AA17" i="14"/>
  <c r="V17" i="14"/>
  <c r="Q17" i="14"/>
  <c r="L17" i="14"/>
  <c r="J17" i="14"/>
  <c r="G17" i="14"/>
  <c r="H17" i="14" s="1"/>
  <c r="I17" i="14" s="1"/>
  <c r="AA16" i="14"/>
  <c r="V16" i="14"/>
  <c r="Q16" i="14"/>
  <c r="L16" i="14"/>
  <c r="J16" i="14"/>
  <c r="O16" i="14" s="1"/>
  <c r="T16" i="14" s="1"/>
  <c r="G16" i="14"/>
  <c r="H16" i="14" s="1"/>
  <c r="I16" i="14" s="1"/>
  <c r="AA15" i="14"/>
  <c r="V15" i="14"/>
  <c r="Q15" i="14"/>
  <c r="L15" i="14"/>
  <c r="J15" i="14"/>
  <c r="G15" i="14"/>
  <c r="H15" i="14" s="1"/>
  <c r="I15" i="14" s="1"/>
  <c r="AA14" i="14"/>
  <c r="V14" i="14"/>
  <c r="Q14" i="14"/>
  <c r="L14" i="14"/>
  <c r="J14" i="14"/>
  <c r="G14" i="14"/>
  <c r="H14" i="14" s="1"/>
  <c r="I14" i="14" s="1"/>
  <c r="AA13" i="14"/>
  <c r="V13" i="14"/>
  <c r="Q13" i="14"/>
  <c r="L13" i="14"/>
  <c r="J13" i="14"/>
  <c r="G13" i="14"/>
  <c r="H13" i="14" s="1"/>
  <c r="I13" i="14" s="1"/>
  <c r="AA12" i="14"/>
  <c r="V12" i="14"/>
  <c r="Q12" i="14"/>
  <c r="L12" i="14"/>
  <c r="J12" i="14"/>
  <c r="G12" i="14"/>
  <c r="H12" i="14" s="1"/>
  <c r="I12" i="14" s="1"/>
  <c r="AA11" i="14"/>
  <c r="V11" i="14"/>
  <c r="Q11" i="14"/>
  <c r="L11" i="14"/>
  <c r="J11" i="14"/>
  <c r="H11" i="14"/>
  <c r="A11" i="14"/>
  <c r="AD5" i="14"/>
  <c r="AC5" i="14"/>
  <c r="AB5" i="14"/>
  <c r="S5" i="14"/>
  <c r="R5" i="14"/>
  <c r="Q5" i="14"/>
  <c r="R12" i="4"/>
  <c r="T5" i="4"/>
  <c r="S5" i="4"/>
  <c r="R5" i="4"/>
  <c r="AH17" i="14" l="1"/>
  <c r="N17" i="4"/>
  <c r="O17" i="4" s="1"/>
  <c r="L3" i="8"/>
  <c r="I82" i="14"/>
  <c r="AE30" i="14"/>
  <c r="AG31" i="14"/>
  <c r="AG35" i="14"/>
  <c r="AF39" i="14"/>
  <c r="AF37" i="14"/>
  <c r="AH38" i="14"/>
  <c r="AF23" i="14"/>
  <c r="AF14" i="14"/>
  <c r="AH15" i="14"/>
  <c r="M13" i="14"/>
  <c r="N13" i="14" s="1"/>
  <c r="AG30" i="14"/>
  <c r="AH39" i="14"/>
  <c r="AF21" i="14"/>
  <c r="AH22" i="14"/>
  <c r="AH26" i="14"/>
  <c r="AF29" i="14"/>
  <c r="AH30" i="14"/>
  <c r="AG38" i="14"/>
  <c r="AG12" i="14"/>
  <c r="AH37" i="14"/>
  <c r="AF40" i="14"/>
  <c r="AH41" i="14"/>
  <c r="AF27" i="14"/>
  <c r="AH28" i="14"/>
  <c r="AF35" i="14"/>
  <c r="AH36" i="14"/>
  <c r="AG11" i="14"/>
  <c r="AG13" i="14"/>
  <c r="AH14" i="14"/>
  <c r="AH21" i="14"/>
  <c r="AH23" i="14"/>
  <c r="AF17" i="14"/>
  <c r="AH18" i="14"/>
  <c r="AG24" i="14"/>
  <c r="AF32" i="14"/>
  <c r="AH33" i="14"/>
  <c r="AF34" i="14"/>
  <c r="AG41" i="14"/>
  <c r="AD67" i="14"/>
  <c r="AH11" i="14"/>
  <c r="AG14" i="14"/>
  <c r="M15" i="14"/>
  <c r="N15" i="14" s="1"/>
  <c r="AF16" i="14"/>
  <c r="AF19" i="14"/>
  <c r="AH20" i="14"/>
  <c r="AE34" i="14"/>
  <c r="AD61" i="14"/>
  <c r="AD78" i="14"/>
  <c r="AH27" i="14"/>
  <c r="AE38" i="14"/>
  <c r="AD48" i="14"/>
  <c r="AF11" i="14"/>
  <c r="AF12" i="14"/>
  <c r="AH13" i="14"/>
  <c r="AG15" i="14"/>
  <c r="AH16" i="14"/>
  <c r="AH24" i="14"/>
  <c r="AF25" i="14"/>
  <c r="AG26" i="14"/>
  <c r="AH31" i="14"/>
  <c r="AG33" i="14"/>
  <c r="AH34" i="14"/>
  <c r="AG39" i="14"/>
  <c r="AH40" i="14"/>
  <c r="W16" i="14"/>
  <c r="X16" i="14" s="1"/>
  <c r="Y16" i="14"/>
  <c r="AB16" i="14" s="1"/>
  <c r="AC16" i="14" s="1"/>
  <c r="AF13" i="14"/>
  <c r="M14" i="14"/>
  <c r="N14" i="14" s="1"/>
  <c r="AE16" i="14"/>
  <c r="AF20" i="14"/>
  <c r="AF24" i="14"/>
  <c r="AG25" i="14"/>
  <c r="AF28" i="14"/>
  <c r="AG29" i="14"/>
  <c r="AF30" i="14"/>
  <c r="AF33" i="14"/>
  <c r="AF36" i="14"/>
  <c r="H38" i="14"/>
  <c r="I38" i="14" s="1"/>
  <c r="AH12" i="14"/>
  <c r="AH19" i="14"/>
  <c r="AH25" i="14"/>
  <c r="AH29" i="14"/>
  <c r="AH32" i="14"/>
  <c r="AH35" i="14"/>
  <c r="M11" i="14"/>
  <c r="N11" i="14" s="1"/>
  <c r="M12" i="14"/>
  <c r="N12" i="14" s="1"/>
  <c r="AF15" i="14"/>
  <c r="M16" i="14"/>
  <c r="N16" i="14" s="1"/>
  <c r="AF18" i="14"/>
  <c r="AF22" i="14"/>
  <c r="AG23" i="14"/>
  <c r="AF26" i="14"/>
  <c r="H30" i="14"/>
  <c r="AF31" i="14"/>
  <c r="AG34" i="14"/>
  <c r="AG37" i="14"/>
  <c r="AF38" i="14"/>
  <c r="AF41" i="14"/>
  <c r="AE28" i="14"/>
  <c r="T31" i="14"/>
  <c r="R31" i="14"/>
  <c r="S31" i="14" s="1"/>
  <c r="O11" i="14"/>
  <c r="O12" i="14"/>
  <c r="O13" i="14"/>
  <c r="O14" i="14"/>
  <c r="O15" i="14"/>
  <c r="AG16" i="14"/>
  <c r="AG17" i="14"/>
  <c r="AG18" i="14"/>
  <c r="AG19" i="14"/>
  <c r="AG20" i="14"/>
  <c r="AG21" i="14"/>
  <c r="AG22" i="14"/>
  <c r="AE25" i="14"/>
  <c r="AG28" i="14"/>
  <c r="AE32" i="14"/>
  <c r="AE36" i="14"/>
  <c r="AE40" i="14"/>
  <c r="AD73" i="14"/>
  <c r="T35" i="14"/>
  <c r="R35" i="14"/>
  <c r="S35" i="14" s="1"/>
  <c r="T39" i="14"/>
  <c r="R39" i="14"/>
  <c r="S39" i="14" s="1"/>
  <c r="R16" i="14"/>
  <c r="S16" i="14" s="1"/>
  <c r="AE22" i="14"/>
  <c r="T27" i="14"/>
  <c r="R27" i="14"/>
  <c r="S27" i="14" s="1"/>
  <c r="T32" i="14"/>
  <c r="R32" i="14"/>
  <c r="S32" i="14" s="1"/>
  <c r="T36" i="14"/>
  <c r="R36" i="14"/>
  <c r="S36" i="14" s="1"/>
  <c r="T40" i="14"/>
  <c r="R40" i="14"/>
  <c r="S40" i="14" s="1"/>
  <c r="T25" i="14"/>
  <c r="R25" i="14"/>
  <c r="S25" i="14" s="1"/>
  <c r="AE17" i="14"/>
  <c r="AE18" i="14"/>
  <c r="AE19" i="14"/>
  <c r="AE20" i="14"/>
  <c r="AE21" i="14"/>
  <c r="T24" i="14"/>
  <c r="R24" i="14"/>
  <c r="S24" i="14" s="1"/>
  <c r="AE27" i="14"/>
  <c r="AE29" i="14"/>
  <c r="AE33" i="14"/>
  <c r="AE37" i="14"/>
  <c r="AE41" i="14"/>
  <c r="AD58" i="14"/>
  <c r="I11" i="14"/>
  <c r="AE24" i="14"/>
  <c r="AG27" i="14"/>
  <c r="T29" i="14"/>
  <c r="R29" i="14"/>
  <c r="S29" i="14" s="1"/>
  <c r="AG32" i="14"/>
  <c r="T33" i="14"/>
  <c r="R33" i="14"/>
  <c r="S33" i="14" s="1"/>
  <c r="AG36" i="14"/>
  <c r="T37" i="14"/>
  <c r="R37" i="14"/>
  <c r="S37" i="14" s="1"/>
  <c r="AG40" i="14"/>
  <c r="T41" i="14"/>
  <c r="R41" i="14"/>
  <c r="S41" i="14" s="1"/>
  <c r="T26" i="14"/>
  <c r="R26" i="14"/>
  <c r="S26" i="14" s="1"/>
  <c r="AE11" i="14"/>
  <c r="AE13" i="14"/>
  <c r="I22" i="14"/>
  <c r="T23" i="14"/>
  <c r="R23" i="14"/>
  <c r="S23" i="14" s="1"/>
  <c r="AE26" i="14"/>
  <c r="T30" i="14"/>
  <c r="R30" i="14"/>
  <c r="S30" i="14" s="1"/>
  <c r="T34" i="14"/>
  <c r="R34" i="14"/>
  <c r="S34" i="14" s="1"/>
  <c r="T38" i="14"/>
  <c r="R38" i="14"/>
  <c r="S38" i="14" s="1"/>
  <c r="AD51" i="14"/>
  <c r="AE12" i="14"/>
  <c r="AE14" i="14"/>
  <c r="AE15" i="14"/>
  <c r="O17" i="14"/>
  <c r="M17" i="14"/>
  <c r="N17" i="14" s="1"/>
  <c r="O18" i="14"/>
  <c r="M18" i="14"/>
  <c r="N18" i="14" s="1"/>
  <c r="O19" i="14"/>
  <c r="M19" i="14"/>
  <c r="N19" i="14" s="1"/>
  <c r="O20" i="14"/>
  <c r="M20" i="14"/>
  <c r="N20" i="14" s="1"/>
  <c r="O21" i="14"/>
  <c r="M21" i="14"/>
  <c r="N21" i="14" s="1"/>
  <c r="O22" i="14"/>
  <c r="M22" i="14"/>
  <c r="N22" i="14" s="1"/>
  <c r="AE23" i="14"/>
  <c r="T28" i="14"/>
  <c r="R28" i="14"/>
  <c r="S28" i="14" s="1"/>
  <c r="AE31" i="14"/>
  <c r="AE35" i="14"/>
  <c r="AE39" i="14"/>
  <c r="M23" i="14"/>
  <c r="N23" i="14" s="1"/>
  <c r="M24" i="14"/>
  <c r="N24" i="14" s="1"/>
  <c r="M25" i="14"/>
  <c r="N25" i="14" s="1"/>
  <c r="M26" i="14"/>
  <c r="N26" i="14" s="1"/>
  <c r="M27" i="14"/>
  <c r="N27" i="14" s="1"/>
  <c r="M28" i="14"/>
  <c r="N28" i="14" s="1"/>
  <c r="M29" i="14"/>
  <c r="N29" i="14" s="1"/>
  <c r="M30" i="14"/>
  <c r="N30" i="14" s="1"/>
  <c r="M31" i="14"/>
  <c r="N31" i="14" s="1"/>
  <c r="M32" i="14"/>
  <c r="N32" i="14" s="1"/>
  <c r="M33" i="14"/>
  <c r="N33" i="14" s="1"/>
  <c r="M34" i="14"/>
  <c r="N34" i="14" s="1"/>
  <c r="M35" i="14"/>
  <c r="N35" i="14" s="1"/>
  <c r="M36" i="14"/>
  <c r="N36" i="14" s="1"/>
  <c r="M37" i="14"/>
  <c r="N37" i="14" s="1"/>
  <c r="M38" i="14"/>
  <c r="N38" i="14" s="1"/>
  <c r="M39" i="14"/>
  <c r="N39" i="14" s="1"/>
  <c r="M40" i="14"/>
  <c r="N40" i="14" s="1"/>
  <c r="M41" i="14"/>
  <c r="N41" i="14" s="1"/>
  <c r="I31" i="14"/>
  <c r="I32" i="14"/>
  <c r="I33" i="14"/>
  <c r="I34" i="14"/>
  <c r="I35" i="14"/>
  <c r="I36" i="14"/>
  <c r="I37" i="14"/>
  <c r="I39" i="14"/>
  <c r="I40" i="14"/>
  <c r="I41" i="14"/>
  <c r="H42" i="14" l="1"/>
  <c r="W23" i="14"/>
  <c r="X23" i="14" s="1"/>
  <c r="Y23" i="14"/>
  <c r="AB23" i="14" s="1"/>
  <c r="AC23" i="14" s="1"/>
  <c r="W27" i="14"/>
  <c r="X27" i="14" s="1"/>
  <c r="Y27" i="14"/>
  <c r="AB27" i="14" s="1"/>
  <c r="AC27" i="14" s="1"/>
  <c r="W38" i="14"/>
  <c r="X38" i="14" s="1"/>
  <c r="Y38" i="14"/>
  <c r="AB38" i="14" s="1"/>
  <c r="AC38" i="14" s="1"/>
  <c r="W30" i="14"/>
  <c r="X30" i="14" s="1"/>
  <c r="Y30" i="14"/>
  <c r="AB30" i="14" s="1"/>
  <c r="AC30" i="14" s="1"/>
  <c r="W26" i="14"/>
  <c r="X26" i="14" s="1"/>
  <c r="Y26" i="14"/>
  <c r="AB26" i="14" s="1"/>
  <c r="AC26" i="14" s="1"/>
  <c r="W33" i="14"/>
  <c r="X33" i="14" s="1"/>
  <c r="Y33" i="14"/>
  <c r="AB33" i="14" s="1"/>
  <c r="AC33" i="14" s="1"/>
  <c r="AD16" i="14"/>
  <c r="W29" i="14"/>
  <c r="X29" i="14" s="1"/>
  <c r="Y29" i="14"/>
  <c r="AB29" i="14" s="1"/>
  <c r="AC29" i="14" s="1"/>
  <c r="W25" i="14"/>
  <c r="X25" i="14" s="1"/>
  <c r="Y25" i="14"/>
  <c r="AB25" i="14" s="1"/>
  <c r="AC25" i="14" s="1"/>
  <c r="I30" i="14"/>
  <c r="I42" i="14" s="1"/>
  <c r="W28" i="14"/>
  <c r="X28" i="14" s="1"/>
  <c r="Y28" i="14"/>
  <c r="AB28" i="14" s="1"/>
  <c r="AC28" i="14" s="1"/>
  <c r="W37" i="14"/>
  <c r="X37" i="14" s="1"/>
  <c r="Y37" i="14"/>
  <c r="AB37" i="14" s="1"/>
  <c r="AC37" i="14" s="1"/>
  <c r="W40" i="14"/>
  <c r="X40" i="14" s="1"/>
  <c r="Y40" i="14"/>
  <c r="AB40" i="14" s="1"/>
  <c r="AC40" i="14" s="1"/>
  <c r="W32" i="14"/>
  <c r="X32" i="14" s="1"/>
  <c r="Y32" i="14"/>
  <c r="AB32" i="14" s="1"/>
  <c r="AC32" i="14" s="1"/>
  <c r="W35" i="14"/>
  <c r="X35" i="14" s="1"/>
  <c r="Y35" i="14"/>
  <c r="AB35" i="14" s="1"/>
  <c r="AC35" i="14" s="1"/>
  <c r="W31" i="14"/>
  <c r="X31" i="14" s="1"/>
  <c r="Y31" i="14"/>
  <c r="AB31" i="14" s="1"/>
  <c r="AC31" i="14" s="1"/>
  <c r="W24" i="14"/>
  <c r="X24" i="14" s="1"/>
  <c r="Y24" i="14"/>
  <c r="AB24" i="14" s="1"/>
  <c r="AC24" i="14" s="1"/>
  <c r="W36" i="14"/>
  <c r="X36" i="14" s="1"/>
  <c r="Y36" i="14"/>
  <c r="AB36" i="14" s="1"/>
  <c r="AC36" i="14" s="1"/>
  <c r="W39" i="14"/>
  <c r="X39" i="14" s="1"/>
  <c r="Y39" i="14"/>
  <c r="AB39" i="14" s="1"/>
  <c r="AC39" i="14" s="1"/>
  <c r="W34" i="14"/>
  <c r="X34" i="14" s="1"/>
  <c r="Y34" i="14"/>
  <c r="AB34" i="14" s="1"/>
  <c r="AC34" i="14" s="1"/>
  <c r="W41" i="14"/>
  <c r="X41" i="14" s="1"/>
  <c r="Y41" i="14"/>
  <c r="AB41" i="14" s="1"/>
  <c r="AC41" i="14" s="1"/>
  <c r="T14" i="14"/>
  <c r="R14" i="14"/>
  <c r="T15" i="14"/>
  <c r="R15" i="14"/>
  <c r="T19" i="14"/>
  <c r="R19" i="14"/>
  <c r="T13" i="14"/>
  <c r="R13" i="14"/>
  <c r="N42" i="14"/>
  <c r="T20" i="14"/>
  <c r="R20" i="14"/>
  <c r="T12" i="14"/>
  <c r="R12" i="14"/>
  <c r="M42" i="14"/>
  <c r="T22" i="14"/>
  <c r="R22" i="14"/>
  <c r="S22" i="14" s="1"/>
  <c r="T18" i="14"/>
  <c r="R18" i="14"/>
  <c r="T11" i="14"/>
  <c r="R11" i="14"/>
  <c r="T21" i="14"/>
  <c r="R21" i="14"/>
  <c r="S21" i="14" s="1"/>
  <c r="T17" i="14"/>
  <c r="R17" i="14"/>
  <c r="S17" i="14" s="1"/>
  <c r="I44" i="14" l="1"/>
  <c r="AD23" i="14"/>
  <c r="AD24" i="14"/>
  <c r="AD29" i="14"/>
  <c r="AD40" i="14"/>
  <c r="AD37" i="14"/>
  <c r="AD35" i="14"/>
  <c r="AD30" i="14"/>
  <c r="AD32" i="14"/>
  <c r="AD33" i="14"/>
  <c r="W18" i="14"/>
  <c r="X18" i="14" s="1"/>
  <c r="Y18" i="14"/>
  <c r="AB18" i="14" s="1"/>
  <c r="AC18" i="14" s="1"/>
  <c r="W20" i="14"/>
  <c r="X20" i="14" s="1"/>
  <c r="Y20" i="14"/>
  <c r="AB20" i="14" s="1"/>
  <c r="AC20" i="14" s="1"/>
  <c r="AD25" i="14"/>
  <c r="W15" i="14"/>
  <c r="X15" i="14" s="1"/>
  <c r="Y15" i="14"/>
  <c r="AB15" i="14" s="1"/>
  <c r="AC15" i="14" s="1"/>
  <c r="AD41" i="14"/>
  <c r="AD31" i="14"/>
  <c r="W17" i="14"/>
  <c r="X17" i="14" s="1"/>
  <c r="Y17" i="14"/>
  <c r="AB17" i="14" s="1"/>
  <c r="AC17" i="14" s="1"/>
  <c r="W12" i="14"/>
  <c r="X12" i="14" s="1"/>
  <c r="Y12" i="14"/>
  <c r="AB12" i="14" s="1"/>
  <c r="AC12" i="14" s="1"/>
  <c r="AD27" i="14"/>
  <c r="AD34" i="14"/>
  <c r="AD39" i="14"/>
  <c r="W21" i="14"/>
  <c r="X21" i="14" s="1"/>
  <c r="Y21" i="14"/>
  <c r="AB21" i="14" s="1"/>
  <c r="AC21" i="14" s="1"/>
  <c r="W13" i="14"/>
  <c r="X13" i="14" s="1"/>
  <c r="Y13" i="14"/>
  <c r="AB13" i="14" s="1"/>
  <c r="AC13" i="14" s="1"/>
  <c r="W14" i="14"/>
  <c r="X14" i="14" s="1"/>
  <c r="Y14" i="14"/>
  <c r="AB14" i="14" s="1"/>
  <c r="AC14" i="14" s="1"/>
  <c r="W22" i="14"/>
  <c r="X22" i="14" s="1"/>
  <c r="Y22" i="14"/>
  <c r="AB22" i="14" s="1"/>
  <c r="AC22" i="14" s="1"/>
  <c r="AD28" i="14"/>
  <c r="W19" i="14"/>
  <c r="X19" i="14" s="1"/>
  <c r="Y19" i="14"/>
  <c r="AB19" i="14" s="1"/>
  <c r="AC19" i="14" s="1"/>
  <c r="AD26" i="14"/>
  <c r="AD38" i="14"/>
  <c r="AD36" i="14"/>
  <c r="N44" i="14"/>
  <c r="S14" i="14"/>
  <c r="R42" i="14"/>
  <c r="S11" i="14"/>
  <c r="S12" i="14"/>
  <c r="W11" i="14"/>
  <c r="Y11" i="14"/>
  <c r="AB11" i="14" s="1"/>
  <c r="S19" i="14"/>
  <c r="S13" i="14"/>
  <c r="S18" i="14"/>
  <c r="S20" i="14"/>
  <c r="S15" i="14"/>
  <c r="AD58" i="4"/>
  <c r="L16" i="8" s="1"/>
  <c r="AD51" i="4"/>
  <c r="L15" i="8" s="1"/>
  <c r="AD48" i="4"/>
  <c r="L14" i="8" s="1"/>
  <c r="AD17" i="14" l="1"/>
  <c r="AD21" i="14"/>
  <c r="AD19" i="14"/>
  <c r="AD14" i="14"/>
  <c r="AD18" i="14"/>
  <c r="AD15" i="14"/>
  <c r="AD20" i="14"/>
  <c r="AD12" i="14"/>
  <c r="AD13" i="14"/>
  <c r="AD22" i="14"/>
  <c r="S42" i="14"/>
  <c r="AB42" i="14"/>
  <c r="AC11" i="14"/>
  <c r="AC42" i="14" s="1"/>
  <c r="W42" i="14"/>
  <c r="E91" i="14" s="1"/>
  <c r="X11" i="14"/>
  <c r="X42" i="14" s="1"/>
  <c r="R14" i="4"/>
  <c r="H23" i="4"/>
  <c r="K23" i="4"/>
  <c r="M23" i="4"/>
  <c r="R23" i="4"/>
  <c r="W23" i="4"/>
  <c r="AB23" i="4"/>
  <c r="S44" i="14" l="1"/>
  <c r="E92" i="14"/>
  <c r="AD11" i="14"/>
  <c r="AD42" i="14" s="1"/>
  <c r="X44" i="14"/>
  <c r="AC44" i="14"/>
  <c r="AF23" i="4"/>
  <c r="AG23" i="4"/>
  <c r="AI23" i="4"/>
  <c r="AH23" i="4"/>
  <c r="I23" i="4"/>
  <c r="J23" i="4" s="1"/>
  <c r="N23" i="4"/>
  <c r="O23" i="4" s="1"/>
  <c r="P23" i="4"/>
  <c r="AD44" i="14" l="1"/>
  <c r="S23" i="4"/>
  <c r="T23" i="4" s="1"/>
  <c r="U23" i="4"/>
  <c r="AD78" i="4"/>
  <c r="AD73" i="4"/>
  <c r="AD67" i="4"/>
  <c r="AD61" i="4"/>
  <c r="X23" i="4" l="1"/>
  <c r="Y23" i="4" s="1"/>
  <c r="Z23" i="4"/>
  <c r="AC23" i="4" s="1"/>
  <c r="AD23" i="4" s="1"/>
  <c r="AB12" i="4"/>
  <c r="AB13" i="4"/>
  <c r="AB14" i="4"/>
  <c r="AB15" i="4"/>
  <c r="AB16" i="4"/>
  <c r="AB17" i="4"/>
  <c r="AB18" i="4"/>
  <c r="AB19" i="4"/>
  <c r="AB20" i="4"/>
  <c r="AB21" i="4"/>
  <c r="AB22" i="4"/>
  <c r="AB24" i="4"/>
  <c r="AB25" i="4"/>
  <c r="AB26" i="4"/>
  <c r="AB27" i="4"/>
  <c r="AB28" i="4"/>
  <c r="AB29" i="4"/>
  <c r="AB30" i="4"/>
  <c r="AB31" i="4"/>
  <c r="AB32" i="4"/>
  <c r="AB33" i="4"/>
  <c r="AB34" i="4"/>
  <c r="AB35" i="4"/>
  <c r="AB36" i="4"/>
  <c r="AB37" i="4"/>
  <c r="AB38" i="4"/>
  <c r="AB39" i="4"/>
  <c r="AB40" i="4"/>
  <c r="AB41" i="4"/>
  <c r="AB11" i="4"/>
  <c r="W11" i="4"/>
  <c r="J48" i="4"/>
  <c r="D14" i="8" s="1"/>
  <c r="R11" i="4"/>
  <c r="AE23" i="4" l="1"/>
  <c r="AH11" i="4"/>
  <c r="AI11" i="4"/>
  <c r="W12" i="4"/>
  <c r="AI12" i="4" s="1"/>
  <c r="W13" i="4"/>
  <c r="AI13" i="4" s="1"/>
  <c r="W14" i="4"/>
  <c r="AI14" i="4" s="1"/>
  <c r="W15" i="4"/>
  <c r="AI15" i="4" s="1"/>
  <c r="W16" i="4"/>
  <c r="AI16" i="4" s="1"/>
  <c r="W17" i="4"/>
  <c r="AI17" i="4" s="1"/>
  <c r="W18" i="4"/>
  <c r="AI18" i="4" s="1"/>
  <c r="W19" i="4"/>
  <c r="AI19" i="4" s="1"/>
  <c r="W20" i="4"/>
  <c r="AI20" i="4" s="1"/>
  <c r="W21" i="4"/>
  <c r="AI21" i="4" s="1"/>
  <c r="W22" i="4"/>
  <c r="AI22" i="4" s="1"/>
  <c r="W24" i="4"/>
  <c r="AI24" i="4" s="1"/>
  <c r="W25" i="4"/>
  <c r="AI25" i="4" s="1"/>
  <c r="W26" i="4"/>
  <c r="AI26" i="4" s="1"/>
  <c r="W27" i="4"/>
  <c r="AI27" i="4" s="1"/>
  <c r="W28" i="4"/>
  <c r="AI28" i="4" s="1"/>
  <c r="W29" i="4"/>
  <c r="AI29" i="4" s="1"/>
  <c r="W30" i="4"/>
  <c r="AI30" i="4" s="1"/>
  <c r="W31" i="4"/>
  <c r="AI31" i="4" s="1"/>
  <c r="W32" i="4"/>
  <c r="AI32" i="4" s="1"/>
  <c r="W33" i="4"/>
  <c r="AI33" i="4" s="1"/>
  <c r="W34" i="4"/>
  <c r="AI34" i="4" s="1"/>
  <c r="W35" i="4"/>
  <c r="AI35" i="4" s="1"/>
  <c r="W36" i="4"/>
  <c r="AI36" i="4" s="1"/>
  <c r="W37" i="4"/>
  <c r="AI37" i="4" s="1"/>
  <c r="W38" i="4"/>
  <c r="AI38" i="4" s="1"/>
  <c r="W39" i="4"/>
  <c r="AI39" i="4" s="1"/>
  <c r="W40" i="4"/>
  <c r="AI40" i="4" s="1"/>
  <c r="W41" i="4"/>
  <c r="AI41" i="4" s="1"/>
  <c r="R13" i="4"/>
  <c r="R15" i="4"/>
  <c r="R16" i="4"/>
  <c r="R17" i="4"/>
  <c r="R18" i="4"/>
  <c r="R19" i="4"/>
  <c r="R20" i="4"/>
  <c r="R21" i="4"/>
  <c r="R22" i="4"/>
  <c r="R24" i="4"/>
  <c r="R25" i="4"/>
  <c r="R26" i="4"/>
  <c r="R27" i="4"/>
  <c r="R28" i="4"/>
  <c r="R29" i="4"/>
  <c r="R30" i="4"/>
  <c r="R31" i="4"/>
  <c r="R32" i="4"/>
  <c r="R33" i="4"/>
  <c r="R34" i="4"/>
  <c r="R35" i="4"/>
  <c r="R36" i="4"/>
  <c r="R37" i="4"/>
  <c r="R38" i="4"/>
  <c r="R39" i="4"/>
  <c r="R40" i="4"/>
  <c r="R41" i="4"/>
  <c r="M11" i="4"/>
  <c r="AF11" i="4" s="1"/>
  <c r="M12" i="4"/>
  <c r="M13" i="4"/>
  <c r="M14" i="4"/>
  <c r="M15" i="4"/>
  <c r="M16" i="4"/>
  <c r="M18" i="4"/>
  <c r="M19" i="4"/>
  <c r="M20" i="4"/>
  <c r="M21" i="4"/>
  <c r="M22" i="4"/>
  <c r="M24" i="4"/>
  <c r="M25" i="4"/>
  <c r="M26" i="4"/>
  <c r="M27" i="4"/>
  <c r="M28" i="4"/>
  <c r="M29" i="4"/>
  <c r="M30" i="4"/>
  <c r="M31" i="4"/>
  <c r="M32" i="4"/>
  <c r="M33" i="4"/>
  <c r="M34" i="4"/>
  <c r="M35" i="4"/>
  <c r="M36" i="4"/>
  <c r="M37" i="4"/>
  <c r="M38" i="4"/>
  <c r="M39" i="4"/>
  <c r="M40" i="4"/>
  <c r="M41" i="4"/>
  <c r="U11" i="4"/>
  <c r="K12" i="4"/>
  <c r="P12" i="4" s="1"/>
  <c r="K13" i="4"/>
  <c r="P13" i="4" s="1"/>
  <c r="U13" i="4" s="1"/>
  <c r="K14" i="4"/>
  <c r="K15" i="4"/>
  <c r="P15" i="4" s="1"/>
  <c r="U15" i="4" s="1"/>
  <c r="K16" i="4"/>
  <c r="P16" i="4" s="1"/>
  <c r="U16" i="4" s="1"/>
  <c r="P17" i="4"/>
  <c r="K18" i="4"/>
  <c r="K19" i="4"/>
  <c r="P19" i="4" s="1"/>
  <c r="U19" i="4" s="1"/>
  <c r="K20" i="4"/>
  <c r="P20" i="4" s="1"/>
  <c r="K21" i="4"/>
  <c r="P21" i="4" s="1"/>
  <c r="U21" i="4" s="1"/>
  <c r="K22" i="4"/>
  <c r="K24" i="4"/>
  <c r="P24" i="4" s="1"/>
  <c r="U24" i="4" s="1"/>
  <c r="K25" i="4"/>
  <c r="P25" i="4" s="1"/>
  <c r="U25" i="4" s="1"/>
  <c r="K26" i="4"/>
  <c r="P26" i="4" s="1"/>
  <c r="K27" i="4"/>
  <c r="K28" i="4"/>
  <c r="P28" i="4" s="1"/>
  <c r="K29" i="4"/>
  <c r="P29" i="4" s="1"/>
  <c r="K30" i="4"/>
  <c r="P30" i="4" s="1"/>
  <c r="U30" i="4" s="1"/>
  <c r="K31" i="4"/>
  <c r="K32" i="4"/>
  <c r="P32" i="4" s="1"/>
  <c r="U32" i="4" s="1"/>
  <c r="K33" i="4"/>
  <c r="P33" i="4" s="1"/>
  <c r="U33" i="4" s="1"/>
  <c r="K34" i="4"/>
  <c r="P34" i="4" s="1"/>
  <c r="K35" i="4"/>
  <c r="K36" i="4"/>
  <c r="P36" i="4" s="1"/>
  <c r="U36" i="4" s="1"/>
  <c r="K37" i="4"/>
  <c r="P37" i="4" s="1"/>
  <c r="K38" i="4"/>
  <c r="P38" i="4" s="1"/>
  <c r="U38" i="4" s="1"/>
  <c r="K39" i="4"/>
  <c r="K40" i="4"/>
  <c r="P40" i="4" s="1"/>
  <c r="U40" i="4" s="1"/>
  <c r="K41" i="4"/>
  <c r="P41" i="4" s="1"/>
  <c r="U41" i="4" s="1"/>
  <c r="AG11" i="4" l="1"/>
  <c r="AG41" i="4"/>
  <c r="AG33" i="4"/>
  <c r="AG25" i="4"/>
  <c r="AG16" i="4"/>
  <c r="AH39" i="4"/>
  <c r="AH31" i="4"/>
  <c r="AH22" i="4"/>
  <c r="AH14" i="4"/>
  <c r="AG36" i="4"/>
  <c r="AG28" i="4"/>
  <c r="AG19" i="4"/>
  <c r="AG34" i="4"/>
  <c r="AG26" i="4"/>
  <c r="AG17" i="4"/>
  <c r="AH38" i="4"/>
  <c r="AH30" i="4"/>
  <c r="AH21" i="4"/>
  <c r="AH13" i="4"/>
  <c r="AH41" i="4"/>
  <c r="AH33" i="4"/>
  <c r="AH25" i="4"/>
  <c r="AH16" i="4"/>
  <c r="X40" i="4"/>
  <c r="Y40" i="4" s="1"/>
  <c r="X24" i="4"/>
  <c r="Y24" i="4" s="1"/>
  <c r="X32" i="4"/>
  <c r="Y32" i="4" s="1"/>
  <c r="AG35" i="4"/>
  <c r="AG27" i="4"/>
  <c r="AG18" i="4"/>
  <c r="AH40" i="4"/>
  <c r="AH32" i="4"/>
  <c r="AH24" i="4"/>
  <c r="AH15" i="4"/>
  <c r="AG40" i="4"/>
  <c r="AG24" i="4"/>
  <c r="AG39" i="4"/>
  <c r="AG22" i="4"/>
  <c r="AG14" i="4"/>
  <c r="AH29" i="4"/>
  <c r="AH20" i="4"/>
  <c r="AH12" i="4"/>
  <c r="AH36" i="4"/>
  <c r="AH28" i="4"/>
  <c r="AH19" i="4"/>
  <c r="AG32" i="4"/>
  <c r="AG15" i="4"/>
  <c r="AG31" i="4"/>
  <c r="AH37" i="4"/>
  <c r="AG38" i="4"/>
  <c r="AG30" i="4"/>
  <c r="AG21" i="4"/>
  <c r="AG13" i="4"/>
  <c r="AG37" i="4"/>
  <c r="AG29" i="4"/>
  <c r="AG20" i="4"/>
  <c r="AG12" i="4"/>
  <c r="AH35" i="4"/>
  <c r="AH27" i="4"/>
  <c r="AH18" i="4"/>
  <c r="AH34" i="4"/>
  <c r="AH26" i="4"/>
  <c r="AH17" i="4"/>
  <c r="X41" i="4"/>
  <c r="Y41" i="4" s="1"/>
  <c r="X33" i="4"/>
  <c r="Y33" i="4" s="1"/>
  <c r="X25" i="4"/>
  <c r="Y25" i="4" s="1"/>
  <c r="X16" i="4"/>
  <c r="Y16" i="4" s="1"/>
  <c r="X38" i="4"/>
  <c r="Y38" i="4" s="1"/>
  <c r="X30" i="4"/>
  <c r="Y30" i="4" s="1"/>
  <c r="X21" i="4"/>
  <c r="Y21" i="4" s="1"/>
  <c r="X13" i="4"/>
  <c r="Y13" i="4" s="1"/>
  <c r="X15" i="4"/>
  <c r="Y15" i="4" s="1"/>
  <c r="X19" i="4"/>
  <c r="Y19" i="4" s="1"/>
  <c r="Z11" i="4"/>
  <c r="AC11" i="4" s="1"/>
  <c r="AD11" i="4" s="1"/>
  <c r="X11" i="4"/>
  <c r="Y11" i="4" s="1"/>
  <c r="X36" i="4"/>
  <c r="Y36" i="4" s="1"/>
  <c r="S17" i="4"/>
  <c r="T17" i="4" s="1"/>
  <c r="U17" i="4"/>
  <c r="X17" i="4" s="1"/>
  <c r="Y17" i="4" s="1"/>
  <c r="S26" i="4"/>
  <c r="T26" i="4" s="1"/>
  <c r="U26" i="4"/>
  <c r="X26" i="4" s="1"/>
  <c r="Y26" i="4" s="1"/>
  <c r="S29" i="4"/>
  <c r="T29" i="4" s="1"/>
  <c r="U29" i="4"/>
  <c r="X29" i="4" s="1"/>
  <c r="Y29" i="4" s="1"/>
  <c r="S20" i="4"/>
  <c r="T20" i="4" s="1"/>
  <c r="U20" i="4"/>
  <c r="X20" i="4" s="1"/>
  <c r="Y20" i="4" s="1"/>
  <c r="S28" i="4"/>
  <c r="T28" i="4" s="1"/>
  <c r="U28" i="4"/>
  <c r="X28" i="4" s="1"/>
  <c r="Y28" i="4" s="1"/>
  <c r="S37" i="4"/>
  <c r="T37" i="4" s="1"/>
  <c r="U37" i="4"/>
  <c r="X37" i="4" s="1"/>
  <c r="Y37" i="4" s="1"/>
  <c r="S12" i="4"/>
  <c r="T12" i="4" s="1"/>
  <c r="U12" i="4"/>
  <c r="X12" i="4" s="1"/>
  <c r="Y12" i="4" s="1"/>
  <c r="S34" i="4"/>
  <c r="T34" i="4" s="1"/>
  <c r="U34" i="4"/>
  <c r="X34" i="4" s="1"/>
  <c r="Y34" i="4" s="1"/>
  <c r="N35" i="4"/>
  <c r="O35" i="4" s="1"/>
  <c r="N27" i="4"/>
  <c r="O27" i="4" s="1"/>
  <c r="N18" i="4"/>
  <c r="O18" i="4" s="1"/>
  <c r="S38" i="4"/>
  <c r="T38" i="4" s="1"/>
  <c r="S30" i="4"/>
  <c r="T30" i="4" s="1"/>
  <c r="S21" i="4"/>
  <c r="T21" i="4" s="1"/>
  <c r="S13" i="4"/>
  <c r="T13" i="4" s="1"/>
  <c r="S36" i="4"/>
  <c r="T36" i="4" s="1"/>
  <c r="S19" i="4"/>
  <c r="T19" i="4" s="1"/>
  <c r="S40" i="4"/>
  <c r="T40" i="4" s="1"/>
  <c r="S32" i="4"/>
  <c r="T32" i="4" s="1"/>
  <c r="S24" i="4"/>
  <c r="T24" i="4" s="1"/>
  <c r="S15" i="4"/>
  <c r="T15" i="4" s="1"/>
  <c r="S41" i="4"/>
  <c r="T41" i="4" s="1"/>
  <c r="S33" i="4"/>
  <c r="T33" i="4" s="1"/>
  <c r="S25" i="4"/>
  <c r="T25" i="4" s="1"/>
  <c r="S16" i="4"/>
  <c r="T16" i="4" s="1"/>
  <c r="N39" i="4"/>
  <c r="O39" i="4" s="1"/>
  <c r="N22" i="4"/>
  <c r="O22" i="4" s="1"/>
  <c r="P35" i="4"/>
  <c r="P27" i="4"/>
  <c r="P18" i="4"/>
  <c r="S11" i="4"/>
  <c r="T11" i="4" s="1"/>
  <c r="N31" i="4"/>
  <c r="O31" i="4" s="1"/>
  <c r="N14" i="4"/>
  <c r="O14" i="4" s="1"/>
  <c r="P39" i="4"/>
  <c r="P31" i="4"/>
  <c r="P22" i="4"/>
  <c r="P14" i="4"/>
  <c r="N37" i="4"/>
  <c r="O37" i="4" s="1"/>
  <c r="N20" i="4"/>
  <c r="O20" i="4" s="1"/>
  <c r="N29" i="4"/>
  <c r="O29" i="4" s="1"/>
  <c r="N12" i="4"/>
  <c r="O12" i="4" s="1"/>
  <c r="N34" i="4"/>
  <c r="O34" i="4" s="1"/>
  <c r="N41" i="4"/>
  <c r="O41" i="4" s="1"/>
  <c r="N25" i="4"/>
  <c r="O25" i="4" s="1"/>
  <c r="N16" i="4"/>
  <c r="O16" i="4" s="1"/>
  <c r="N26" i="4"/>
  <c r="O26" i="4" s="1"/>
  <c r="N33" i="4"/>
  <c r="O33" i="4" s="1"/>
  <c r="N40" i="4"/>
  <c r="O40" i="4" s="1"/>
  <c r="N32" i="4"/>
  <c r="O32" i="4" s="1"/>
  <c r="N24" i="4"/>
  <c r="O24" i="4" s="1"/>
  <c r="N15" i="4"/>
  <c r="O15" i="4" s="1"/>
  <c r="N38" i="4"/>
  <c r="O38" i="4" s="1"/>
  <c r="N30" i="4"/>
  <c r="O30" i="4" s="1"/>
  <c r="N21" i="4"/>
  <c r="O21" i="4" s="1"/>
  <c r="N13" i="4"/>
  <c r="O13" i="4" s="1"/>
  <c r="N36" i="4"/>
  <c r="O36" i="4" s="1"/>
  <c r="N28" i="4"/>
  <c r="O28" i="4" s="1"/>
  <c r="N19" i="4"/>
  <c r="O19" i="4" s="1"/>
  <c r="N11" i="4"/>
  <c r="O11" i="4" s="1"/>
  <c r="H12" i="4"/>
  <c r="H14" i="4"/>
  <c r="H13" i="4"/>
  <c r="H15" i="4"/>
  <c r="H16" i="4"/>
  <c r="H17" i="4"/>
  <c r="I17" i="4" s="1"/>
  <c r="J17" i="4" s="1"/>
  <c r="H18" i="4"/>
  <c r="H19" i="4"/>
  <c r="H20" i="4"/>
  <c r="H21" i="4"/>
  <c r="H22" i="4"/>
  <c r="H24" i="4"/>
  <c r="H25" i="4"/>
  <c r="H26" i="4"/>
  <c r="H27" i="4"/>
  <c r="H28" i="4"/>
  <c r="H29" i="4"/>
  <c r="H30" i="4"/>
  <c r="H31" i="4"/>
  <c r="H32" i="4"/>
  <c r="H33" i="4"/>
  <c r="H34" i="4"/>
  <c r="H35" i="4"/>
  <c r="H36" i="4"/>
  <c r="H37" i="4"/>
  <c r="H38" i="4"/>
  <c r="H39" i="4"/>
  <c r="H40" i="4"/>
  <c r="H41" i="4"/>
  <c r="O42" i="4" l="1"/>
  <c r="N42" i="4"/>
  <c r="I28" i="4"/>
  <c r="J28" i="4" s="1"/>
  <c r="AF28" i="4"/>
  <c r="I27" i="4"/>
  <c r="J27" i="4" s="1"/>
  <c r="AF27" i="4"/>
  <c r="I26" i="4"/>
  <c r="J26" i="4" s="1"/>
  <c r="AF26" i="4"/>
  <c r="I40" i="4"/>
  <c r="J40" i="4" s="1"/>
  <c r="AF40" i="4"/>
  <c r="I32" i="4"/>
  <c r="J32" i="4" s="1"/>
  <c r="AF32" i="4"/>
  <c r="I24" i="4"/>
  <c r="J24" i="4" s="1"/>
  <c r="AF24" i="4"/>
  <c r="I15" i="4"/>
  <c r="J15" i="4" s="1"/>
  <c r="AF15" i="4"/>
  <c r="I12" i="4"/>
  <c r="J12" i="4" s="1"/>
  <c r="AF12" i="4"/>
  <c r="I35" i="4"/>
  <c r="J35" i="4" s="1"/>
  <c r="AF35" i="4"/>
  <c r="AF17" i="4"/>
  <c r="I41" i="4"/>
  <c r="J41" i="4" s="1"/>
  <c r="AF41" i="4"/>
  <c r="I33" i="4"/>
  <c r="J33" i="4" s="1"/>
  <c r="AF33" i="4"/>
  <c r="I25" i="4"/>
  <c r="J25" i="4" s="1"/>
  <c r="AF25" i="4"/>
  <c r="I16" i="4"/>
  <c r="J16" i="4" s="1"/>
  <c r="AF16" i="4"/>
  <c r="I39" i="4"/>
  <c r="J39" i="4" s="1"/>
  <c r="AF39" i="4"/>
  <c r="I31" i="4"/>
  <c r="J31" i="4" s="1"/>
  <c r="AF31" i="4"/>
  <c r="I22" i="4"/>
  <c r="J22" i="4" s="1"/>
  <c r="AF22" i="4"/>
  <c r="I13" i="4"/>
  <c r="J13" i="4" s="1"/>
  <c r="AF13" i="4"/>
  <c r="I38" i="4"/>
  <c r="J38" i="4" s="1"/>
  <c r="AF38" i="4"/>
  <c r="I19" i="4"/>
  <c r="J19" i="4" s="1"/>
  <c r="AF19" i="4"/>
  <c r="I30" i="4"/>
  <c r="J30" i="4" s="1"/>
  <c r="AF30" i="4"/>
  <c r="I21" i="4"/>
  <c r="J21" i="4" s="1"/>
  <c r="AF21" i="4"/>
  <c r="I37" i="4"/>
  <c r="J37" i="4" s="1"/>
  <c r="AF37" i="4"/>
  <c r="I29" i="4"/>
  <c r="J29" i="4" s="1"/>
  <c r="AF29" i="4"/>
  <c r="I20" i="4"/>
  <c r="J20" i="4" s="1"/>
  <c r="AF20" i="4"/>
  <c r="I14" i="4"/>
  <c r="J14" i="4" s="1"/>
  <c r="AF14" i="4"/>
  <c r="I36" i="4"/>
  <c r="J36" i="4" s="1"/>
  <c r="AF36" i="4"/>
  <c r="I18" i="4"/>
  <c r="J18" i="4" s="1"/>
  <c r="AF18" i="4"/>
  <c r="I34" i="4"/>
  <c r="J34" i="4" s="1"/>
  <c r="AF34" i="4"/>
  <c r="S18" i="4"/>
  <c r="T18" i="4" s="1"/>
  <c r="U18" i="4"/>
  <c r="X18" i="4" s="1"/>
  <c r="Y18" i="4" s="1"/>
  <c r="S31" i="4"/>
  <c r="T31" i="4" s="1"/>
  <c r="U31" i="4"/>
  <c r="X31" i="4" s="1"/>
  <c r="Y31" i="4" s="1"/>
  <c r="S14" i="4"/>
  <c r="T14" i="4" s="1"/>
  <c r="U14" i="4"/>
  <c r="X14" i="4" s="1"/>
  <c r="Y14" i="4" s="1"/>
  <c r="S27" i="4"/>
  <c r="T27" i="4" s="1"/>
  <c r="U27" i="4"/>
  <c r="X27" i="4" s="1"/>
  <c r="Y27" i="4" s="1"/>
  <c r="S22" i="4"/>
  <c r="T22" i="4" s="1"/>
  <c r="U22" i="4"/>
  <c r="X22" i="4" s="1"/>
  <c r="Y22" i="4" s="1"/>
  <c r="S35" i="4"/>
  <c r="T35" i="4" s="1"/>
  <c r="U35" i="4"/>
  <c r="X35" i="4" s="1"/>
  <c r="Y35" i="4" s="1"/>
  <c r="S39" i="4"/>
  <c r="T39" i="4" s="1"/>
  <c r="U39" i="4"/>
  <c r="X39" i="4" s="1"/>
  <c r="Y39" i="4" s="1"/>
  <c r="O44" i="4" l="1"/>
  <c r="I42" i="4"/>
  <c r="X42" i="4"/>
  <c r="T42" i="4"/>
  <c r="S42" i="4"/>
  <c r="L2" i="8"/>
  <c r="M2" i="8"/>
  <c r="L1" i="8"/>
  <c r="J2" i="8"/>
  <c r="J67" i="4" l="1"/>
  <c r="AE11" i="4" l="1"/>
  <c r="Z25" i="4"/>
  <c r="AC25" i="4" s="1"/>
  <c r="AD25" i="4" s="1"/>
  <c r="Z16" i="4"/>
  <c r="AC16" i="4" s="1"/>
  <c r="AD16" i="4" s="1"/>
  <c r="Z20" i="4"/>
  <c r="AC20" i="4" s="1"/>
  <c r="AD20" i="4" s="1"/>
  <c r="Z21" i="4"/>
  <c r="AC21" i="4" s="1"/>
  <c r="AD21" i="4" s="1"/>
  <c r="Z15" i="4"/>
  <c r="AC15" i="4" s="1"/>
  <c r="AD15" i="4" s="1"/>
  <c r="Z22" i="4"/>
  <c r="AC22" i="4" s="1"/>
  <c r="AD22" i="4" s="1"/>
  <c r="Z18" i="4"/>
  <c r="AC18" i="4" s="1"/>
  <c r="AD18" i="4" s="1"/>
  <c r="Z24" i="4"/>
  <c r="AC24" i="4" s="1"/>
  <c r="AD24" i="4" s="1"/>
  <c r="Z17" i="4"/>
  <c r="AC17" i="4" s="1"/>
  <c r="AD17" i="4" s="1"/>
  <c r="Z19" i="4"/>
  <c r="AC19" i="4" s="1"/>
  <c r="AD19" i="4" s="1"/>
  <c r="E30" i="9"/>
  <c r="E39" i="9"/>
  <c r="E48" i="9"/>
  <c r="E57" i="9"/>
  <c r="P12" i="9"/>
  <c r="P21" i="9"/>
  <c r="P30" i="9"/>
  <c r="P39" i="9"/>
  <c r="P48" i="9"/>
  <c r="P57" i="9"/>
  <c r="J51" i="4"/>
  <c r="D16" i="8"/>
  <c r="J61" i="4"/>
  <c r="J73" i="4"/>
  <c r="J78" i="4"/>
  <c r="D4" i="5"/>
  <c r="D5" i="5" s="1"/>
  <c r="D10" i="5"/>
  <c r="D16" i="5"/>
  <c r="D17" i="5" s="1"/>
  <c r="D22" i="5"/>
  <c r="D23" i="5" s="1"/>
  <c r="D25" i="5" s="1"/>
  <c r="D6" i="5"/>
  <c r="D12" i="5"/>
  <c r="D18" i="5"/>
  <c r="D24" i="5"/>
  <c r="D28" i="5"/>
  <c r="D30" i="5"/>
  <c r="D34" i="5"/>
  <c r="D35" i="5" s="1"/>
  <c r="D36" i="5"/>
  <c r="D40" i="5"/>
  <c r="D41" i="5" s="1"/>
  <c r="D42" i="5"/>
  <c r="D46" i="5"/>
  <c r="D47" i="5" s="1"/>
  <c r="D48" i="5"/>
  <c r="D52" i="5"/>
  <c r="D54" i="5"/>
  <c r="D58" i="5"/>
  <c r="D59" i="5" s="1"/>
  <c r="D60" i="5"/>
  <c r="D64" i="5"/>
  <c r="D65" i="5" s="1"/>
  <c r="D66" i="5"/>
  <c r="D70" i="5"/>
  <c r="D71" i="5" s="1"/>
  <c r="D72" i="5"/>
  <c r="D75" i="5"/>
  <c r="I21" i="9"/>
  <c r="I30" i="9"/>
  <c r="I39" i="9"/>
  <c r="I48" i="9"/>
  <c r="I57" i="9"/>
  <c r="T12" i="9"/>
  <c r="T21" i="9"/>
  <c r="T30" i="9"/>
  <c r="T39" i="9"/>
  <c r="T48" i="9"/>
  <c r="T57" i="9"/>
  <c r="G6" i="5"/>
  <c r="H6" i="5"/>
  <c r="G12" i="5"/>
  <c r="H12" i="5"/>
  <c r="G18" i="5"/>
  <c r="H18" i="5"/>
  <c r="G24" i="5"/>
  <c r="H24" i="5"/>
  <c r="G30" i="5"/>
  <c r="H30" i="5"/>
  <c r="G36" i="5"/>
  <c r="H36" i="5"/>
  <c r="G42" i="5"/>
  <c r="H42" i="5"/>
  <c r="G48" i="5"/>
  <c r="H48" i="5"/>
  <c r="G54" i="5"/>
  <c r="H54" i="5"/>
  <c r="G60" i="5"/>
  <c r="H60" i="5"/>
  <c r="G66" i="5"/>
  <c r="H66" i="5"/>
  <c r="G72" i="5"/>
  <c r="H72" i="5"/>
  <c r="Y48" i="4"/>
  <c r="J14" i="8" s="1"/>
  <c r="Y58" i="4"/>
  <c r="J16" i="8" s="1"/>
  <c r="Y61" i="4"/>
  <c r="H21" i="9"/>
  <c r="H30" i="9"/>
  <c r="H39" i="9"/>
  <c r="H48" i="9"/>
  <c r="H57" i="9"/>
  <c r="S21" i="9"/>
  <c r="S30" i="9"/>
  <c r="S39" i="9"/>
  <c r="S48" i="9"/>
  <c r="S57" i="9"/>
  <c r="Y78" i="4"/>
  <c r="F6" i="5"/>
  <c r="F12" i="5"/>
  <c r="F18" i="5"/>
  <c r="F24" i="5"/>
  <c r="F30" i="5"/>
  <c r="F36" i="5"/>
  <c r="F42" i="5"/>
  <c r="F48" i="5"/>
  <c r="F54" i="5"/>
  <c r="F60" i="5"/>
  <c r="F66" i="5"/>
  <c r="F72" i="5"/>
  <c r="T48" i="4"/>
  <c r="H14" i="8" s="1"/>
  <c r="T58" i="4"/>
  <c r="H16" i="8" s="1"/>
  <c r="T61" i="4"/>
  <c r="G30" i="9"/>
  <c r="G39" i="9"/>
  <c r="G48" i="9"/>
  <c r="G57" i="9"/>
  <c r="R12" i="9"/>
  <c r="R21" i="9"/>
  <c r="R30" i="9"/>
  <c r="R39" i="9"/>
  <c r="R48" i="9"/>
  <c r="R57" i="9"/>
  <c r="T78" i="4"/>
  <c r="E6" i="5"/>
  <c r="E12" i="5"/>
  <c r="E18" i="5"/>
  <c r="E24" i="5"/>
  <c r="E30" i="5"/>
  <c r="E36" i="5"/>
  <c r="E42" i="5"/>
  <c r="E48" i="5"/>
  <c r="E54" i="5"/>
  <c r="E60" i="5"/>
  <c r="E66" i="5"/>
  <c r="E72" i="5"/>
  <c r="O48" i="4"/>
  <c r="O58" i="4"/>
  <c r="F16" i="8" s="1"/>
  <c r="O61" i="4"/>
  <c r="F30" i="9"/>
  <c r="F39" i="9"/>
  <c r="F48" i="9"/>
  <c r="F57" i="9"/>
  <c r="Q21" i="9"/>
  <c r="Q30" i="9"/>
  <c r="Q39" i="9"/>
  <c r="Q48" i="9"/>
  <c r="Q57" i="9"/>
  <c r="O78" i="4"/>
  <c r="D12" i="9"/>
  <c r="E12" i="9" s="1"/>
  <c r="O57" i="9"/>
  <c r="O48" i="9"/>
  <c r="O39" i="9"/>
  <c r="O30" i="9"/>
  <c r="O21" i="9"/>
  <c r="O12" i="9"/>
  <c r="Q12" i="9" s="1"/>
  <c r="D57" i="9"/>
  <c r="D48" i="9"/>
  <c r="D39" i="9"/>
  <c r="D30" i="9"/>
  <c r="D21" i="9"/>
  <c r="E21" i="9" s="1"/>
  <c r="D74" i="5"/>
  <c r="E74" i="5"/>
  <c r="F74" i="5"/>
  <c r="G74" i="5"/>
  <c r="H74" i="5"/>
  <c r="H75" i="5"/>
  <c r="G75" i="5"/>
  <c r="F75" i="5"/>
  <c r="E75" i="5"/>
  <c r="I9" i="5"/>
  <c r="I8" i="5"/>
  <c r="Y73" i="4"/>
  <c r="Y67" i="4"/>
  <c r="Y51" i="4"/>
  <c r="J15" i="8" s="1"/>
  <c r="T73" i="4"/>
  <c r="T67" i="4"/>
  <c r="T51" i="4"/>
  <c r="H15" i="8" s="1"/>
  <c r="O73" i="4"/>
  <c r="O67" i="4"/>
  <c r="O51" i="4"/>
  <c r="F15" i="8" s="1"/>
  <c r="G61" i="4"/>
  <c r="A11" i="4"/>
  <c r="F31" i="8"/>
  <c r="H31" i="8"/>
  <c r="J31" i="8"/>
  <c r="L31" i="8"/>
  <c r="D31" i="8"/>
  <c r="J1" i="8"/>
  <c r="M1" i="8"/>
  <c r="H2" i="8"/>
  <c r="I2" i="8"/>
  <c r="H1" i="8"/>
  <c r="F2" i="8"/>
  <c r="F1" i="8"/>
  <c r="B1" i="8"/>
  <c r="I69" i="5"/>
  <c r="I68" i="5"/>
  <c r="I63" i="5"/>
  <c r="I62" i="5"/>
  <c r="I57" i="5"/>
  <c r="I56" i="5"/>
  <c r="I51" i="5"/>
  <c r="I50" i="5"/>
  <c r="I45" i="5"/>
  <c r="I44" i="5"/>
  <c r="I39" i="5"/>
  <c r="I38" i="5"/>
  <c r="I33" i="5"/>
  <c r="I32" i="5"/>
  <c r="I27" i="5"/>
  <c r="I26" i="5"/>
  <c r="I21" i="5"/>
  <c r="I20" i="5"/>
  <c r="I15" i="5"/>
  <c r="I14" i="5"/>
  <c r="I3" i="5"/>
  <c r="I2" i="5"/>
  <c r="P45" i="4"/>
  <c r="K45" i="4"/>
  <c r="G45" i="4"/>
  <c r="A29" i="8"/>
  <c r="A28" i="8"/>
  <c r="A27" i="8"/>
  <c r="A26" i="8"/>
  <c r="A25" i="8"/>
  <c r="B3" i="8"/>
  <c r="A3" i="8"/>
  <c r="B2" i="8"/>
  <c r="A2" i="8"/>
  <c r="I1" i="8"/>
  <c r="C1" i="8"/>
  <c r="A1" i="8"/>
  <c r="L21" i="8" l="1"/>
  <c r="J21" i="8"/>
  <c r="H21" i="8"/>
  <c r="F21" i="8"/>
  <c r="D21" i="8"/>
  <c r="F14" i="8"/>
  <c r="G34" i="5"/>
  <c r="G35" i="5" s="1"/>
  <c r="G37" i="5" s="1"/>
  <c r="D15" i="8"/>
  <c r="J23" i="8"/>
  <c r="J22" i="8"/>
  <c r="J20" i="8"/>
  <c r="J17" i="8"/>
  <c r="S12" i="9"/>
  <c r="U12" i="9" s="1"/>
  <c r="F21" i="9"/>
  <c r="G21" i="9"/>
  <c r="D20" i="8"/>
  <c r="H23" i="8"/>
  <c r="H17" i="8"/>
  <c r="L22" i="8"/>
  <c r="H20" i="8"/>
  <c r="F23" i="8"/>
  <c r="L20" i="8"/>
  <c r="F20" i="8"/>
  <c r="H22" i="8"/>
  <c r="D22" i="8"/>
  <c r="L23" i="8"/>
  <c r="L17" i="8"/>
  <c r="F22" i="8"/>
  <c r="F17" i="8"/>
  <c r="D23" i="8"/>
  <c r="D17" i="8"/>
  <c r="G12" i="9"/>
  <c r="H12" i="9"/>
  <c r="H59" i="9" s="1"/>
  <c r="I12" i="9"/>
  <c r="I59" i="9" s="1"/>
  <c r="F12" i="9"/>
  <c r="AE78" i="4"/>
  <c r="AE73" i="4"/>
  <c r="AE67" i="4"/>
  <c r="AE48" i="4"/>
  <c r="AE58" i="4"/>
  <c r="AE51" i="4"/>
  <c r="AE61" i="4"/>
  <c r="AE15" i="4"/>
  <c r="Z28" i="4"/>
  <c r="AC28" i="4" s="1"/>
  <c r="AD28" i="4" s="1"/>
  <c r="Z37" i="4"/>
  <c r="AC37" i="4" s="1"/>
  <c r="AD37" i="4" s="1"/>
  <c r="Z32" i="4"/>
  <c r="AC32" i="4" s="1"/>
  <c r="AD32" i="4" s="1"/>
  <c r="Z12" i="4"/>
  <c r="Z26" i="4"/>
  <c r="AC26" i="4" s="1"/>
  <c r="AD26" i="4" s="1"/>
  <c r="Z40" i="4"/>
  <c r="AC40" i="4" s="1"/>
  <c r="AD40" i="4" s="1"/>
  <c r="Z38" i="4"/>
  <c r="AC38" i="4" s="1"/>
  <c r="AD38" i="4" s="1"/>
  <c r="Z13" i="4"/>
  <c r="AC13" i="4" s="1"/>
  <c r="AD13" i="4" s="1"/>
  <c r="Z14" i="4"/>
  <c r="AC14" i="4" s="1"/>
  <c r="AD14" i="4" s="1"/>
  <c r="AE22" i="4"/>
  <c r="AE25" i="4"/>
  <c r="AE21" i="4"/>
  <c r="AE24" i="4"/>
  <c r="AE20" i="4"/>
  <c r="AE18" i="4"/>
  <c r="AE19" i="4"/>
  <c r="AE16" i="4"/>
  <c r="AE17" i="4"/>
  <c r="G58" i="5"/>
  <c r="G59" i="5" s="1"/>
  <c r="G61" i="5" s="1"/>
  <c r="F40" i="5"/>
  <c r="F41" i="5" s="1"/>
  <c r="G16" i="5"/>
  <c r="G17" i="5" s="1"/>
  <c r="G19" i="5" s="1"/>
  <c r="E64" i="5"/>
  <c r="E65" i="5" s="1"/>
  <c r="F70" i="5"/>
  <c r="F71" i="5" s="1"/>
  <c r="U48" i="9"/>
  <c r="E40" i="5"/>
  <c r="E41" i="5" s="1"/>
  <c r="E43" i="5" s="1"/>
  <c r="D7" i="5"/>
  <c r="U57" i="9"/>
  <c r="U21" i="9"/>
  <c r="J39" i="9"/>
  <c r="H58" i="5"/>
  <c r="H59" i="5" s="1"/>
  <c r="H34" i="5"/>
  <c r="H35" i="5" s="1"/>
  <c r="H37" i="5" s="1"/>
  <c r="J30" i="9"/>
  <c r="Q59" i="9"/>
  <c r="F19" i="8" s="1"/>
  <c r="F64" i="5"/>
  <c r="F65" i="5" s="1"/>
  <c r="F67" i="5" s="1"/>
  <c r="G70" i="5"/>
  <c r="G71" i="5" s="1"/>
  <c r="J48" i="9"/>
  <c r="H40" i="5"/>
  <c r="H41" i="5" s="1"/>
  <c r="H43" i="5" s="1"/>
  <c r="E4" i="5"/>
  <c r="E5" i="5" s="1"/>
  <c r="E7" i="5" s="1"/>
  <c r="I75" i="5"/>
  <c r="U30" i="9"/>
  <c r="E22" i="5"/>
  <c r="E23" i="5" s="1"/>
  <c r="E25" i="5" s="1"/>
  <c r="U39" i="9"/>
  <c r="I74" i="5"/>
  <c r="F46" i="5"/>
  <c r="F47" i="5" s="1"/>
  <c r="E46" i="5"/>
  <c r="E47" i="5" s="1"/>
  <c r="H22" i="5"/>
  <c r="H23" i="5" s="1"/>
  <c r="H25" i="5" s="1"/>
  <c r="H10" i="5"/>
  <c r="H11" i="5" s="1"/>
  <c r="H13" i="5" s="1"/>
  <c r="E70" i="5"/>
  <c r="E71" i="5" s="1"/>
  <c r="J57" i="9"/>
  <c r="G64" i="5"/>
  <c r="G65" i="5" s="1"/>
  <c r="G67" i="5" s="1"/>
  <c r="G4" i="5"/>
  <c r="G5" i="5" s="1"/>
  <c r="H64" i="5"/>
  <c r="H65" i="5" s="1"/>
  <c r="H67" i="5" s="1"/>
  <c r="H16" i="5"/>
  <c r="H17" i="5" s="1"/>
  <c r="H19" i="5" s="1"/>
  <c r="E34" i="5"/>
  <c r="E35" i="5" s="1"/>
  <c r="F28" i="5"/>
  <c r="F29" i="5" s="1"/>
  <c r="F31" i="5" s="1"/>
  <c r="E28" i="5"/>
  <c r="Z41" i="4"/>
  <c r="AC41" i="4" s="1"/>
  <c r="AD41" i="4" s="1"/>
  <c r="Z33" i="4"/>
  <c r="AC33" i="4" s="1"/>
  <c r="AD33" i="4" s="1"/>
  <c r="G40" i="5"/>
  <c r="G41" i="5" s="1"/>
  <c r="R59" i="9"/>
  <c r="E10" i="5"/>
  <c r="G22" i="5"/>
  <c r="G23" i="5" s="1"/>
  <c r="F4" i="5"/>
  <c r="H70" i="5"/>
  <c r="F34" i="5"/>
  <c r="G10" i="5"/>
  <c r="G11" i="5" s="1"/>
  <c r="G13" i="5" s="1"/>
  <c r="H4" i="5"/>
  <c r="H5" i="5" s="1"/>
  <c r="D73" i="5"/>
  <c r="D53" i="5"/>
  <c r="D55" i="5" s="1"/>
  <c r="D49" i="5"/>
  <c r="D29" i="5"/>
  <c r="D31" i="5" s="1"/>
  <c r="H3" i="8"/>
  <c r="F16" i="5"/>
  <c r="E16" i="5"/>
  <c r="H52" i="5"/>
  <c r="G52" i="5"/>
  <c r="E58" i="5"/>
  <c r="F58" i="5"/>
  <c r="Z31" i="4"/>
  <c r="AC31" i="4" s="1"/>
  <c r="AD31" i="4" s="1"/>
  <c r="F52" i="5"/>
  <c r="E52" i="5"/>
  <c r="Z35" i="4"/>
  <c r="AC35" i="4" s="1"/>
  <c r="AD35" i="4" s="1"/>
  <c r="Z27" i="4"/>
  <c r="AC27" i="4" s="1"/>
  <c r="AD27" i="4" s="1"/>
  <c r="P59" i="9"/>
  <c r="H46" i="5"/>
  <c r="G46" i="5"/>
  <c r="H28" i="5"/>
  <c r="G28" i="5"/>
  <c r="T59" i="9"/>
  <c r="F10" i="5"/>
  <c r="D76" i="5"/>
  <c r="D11" i="5"/>
  <c r="D13" i="5" s="1"/>
  <c r="F22" i="5"/>
  <c r="D61" i="5"/>
  <c r="D37" i="5"/>
  <c r="D67" i="5"/>
  <c r="D43" i="5"/>
  <c r="E59" i="9"/>
  <c r="D19" i="5"/>
  <c r="N21" i="8" l="1"/>
  <c r="J21" i="9"/>
  <c r="S59" i="9"/>
  <c r="J19" i="8" s="1"/>
  <c r="G59" i="9"/>
  <c r="T62" i="4" s="1"/>
  <c r="F59" i="9"/>
  <c r="F18" i="8" s="1"/>
  <c r="X64" i="14"/>
  <c r="S64" i="14"/>
  <c r="D18" i="8"/>
  <c r="AC64" i="14"/>
  <c r="AC12" i="4"/>
  <c r="AD12" i="4" s="1"/>
  <c r="D19" i="8"/>
  <c r="N15" i="8"/>
  <c r="N16" i="8"/>
  <c r="J63" i="4"/>
  <c r="J12" i="9"/>
  <c r="L19" i="8"/>
  <c r="AD63" i="4"/>
  <c r="L18" i="8"/>
  <c r="AD62" i="4"/>
  <c r="J18" i="8"/>
  <c r="J79" i="4"/>
  <c r="N14" i="8"/>
  <c r="Z29" i="4"/>
  <c r="AC29" i="4" s="1"/>
  <c r="AD29" i="4" s="1"/>
  <c r="Z36" i="4"/>
  <c r="AC36" i="4" s="1"/>
  <c r="AD36" i="4" s="1"/>
  <c r="Z34" i="4"/>
  <c r="AC34" i="4" s="1"/>
  <c r="AD34" i="4" s="1"/>
  <c r="AE38" i="4"/>
  <c r="AE33" i="4"/>
  <c r="AE32" i="4"/>
  <c r="AE26" i="4"/>
  <c r="AE28" i="4"/>
  <c r="AE37" i="4"/>
  <c r="AE41" i="4"/>
  <c r="AE31" i="4"/>
  <c r="AE27" i="4"/>
  <c r="AE35" i="4"/>
  <c r="AE14" i="4"/>
  <c r="F43" i="5"/>
  <c r="I64" i="5"/>
  <c r="E73" i="5"/>
  <c r="H61" i="5"/>
  <c r="F73" i="5"/>
  <c r="O63" i="4"/>
  <c r="U59" i="9"/>
  <c r="H7" i="5"/>
  <c r="G73" i="5"/>
  <c r="I41" i="5"/>
  <c r="I34" i="5"/>
  <c r="I40" i="5"/>
  <c r="G25" i="5"/>
  <c r="E49" i="5"/>
  <c r="F49" i="5"/>
  <c r="N23" i="8"/>
  <c r="I4" i="5"/>
  <c r="N22" i="8"/>
  <c r="N20" i="8"/>
  <c r="N17" i="8"/>
  <c r="H76" i="5"/>
  <c r="G43" i="5"/>
  <c r="E37" i="5"/>
  <c r="F35" i="5"/>
  <c r="F37" i="5" s="1"/>
  <c r="I70" i="5"/>
  <c r="E11" i="5"/>
  <c r="E13" i="5" s="1"/>
  <c r="Z39" i="4"/>
  <c r="AC39" i="4" s="1"/>
  <c r="AD39" i="4" s="1"/>
  <c r="H71" i="5"/>
  <c r="I71" i="5" s="1"/>
  <c r="F5" i="5"/>
  <c r="F7" i="5" s="1"/>
  <c r="E76" i="5"/>
  <c r="T63" i="4"/>
  <c r="H19" i="8"/>
  <c r="E29" i="5"/>
  <c r="E31" i="5" s="1"/>
  <c r="D77" i="5"/>
  <c r="I81" i="14" s="1"/>
  <c r="E59" i="5"/>
  <c r="E61" i="5" s="1"/>
  <c r="I58" i="5"/>
  <c r="H53" i="5"/>
  <c r="H55" i="5" s="1"/>
  <c r="F59" i="5"/>
  <c r="F61" i="5" s="1"/>
  <c r="G53" i="5"/>
  <c r="G55" i="5" s="1"/>
  <c r="I65" i="5"/>
  <c r="F76" i="5"/>
  <c r="I10" i="5"/>
  <c r="F11" i="5"/>
  <c r="E53" i="5"/>
  <c r="E55" i="5" s="1"/>
  <c r="I52" i="5"/>
  <c r="Y62" i="4"/>
  <c r="F23" i="5"/>
  <c r="I23" i="5" s="1"/>
  <c r="I22" i="5"/>
  <c r="G29" i="5"/>
  <c r="G31" i="5" s="1"/>
  <c r="I28" i="5"/>
  <c r="H47" i="5"/>
  <c r="H49" i="5" s="1"/>
  <c r="G7" i="5"/>
  <c r="F53" i="5"/>
  <c r="F55" i="5" s="1"/>
  <c r="E17" i="5"/>
  <c r="I16" i="5"/>
  <c r="E67" i="5"/>
  <c r="I66" i="5" s="1"/>
  <c r="G47" i="5"/>
  <c r="I46" i="5"/>
  <c r="J62" i="4"/>
  <c r="H29" i="5"/>
  <c r="H31" i="5" s="1"/>
  <c r="G76" i="5"/>
  <c r="F17" i="5"/>
  <c r="F19" i="5" s="1"/>
  <c r="J59" i="9" l="1"/>
  <c r="O62" i="4"/>
  <c r="O64" i="4" s="1"/>
  <c r="Y63" i="4"/>
  <c r="Y64" i="4" s="1"/>
  <c r="H18" i="8"/>
  <c r="N18" i="8" s="1"/>
  <c r="AD79" i="14"/>
  <c r="I64" i="14"/>
  <c r="X85" i="14"/>
  <c r="X86" i="14" s="1"/>
  <c r="J33" i="8" s="1"/>
  <c r="S85" i="14"/>
  <c r="S86" i="14" s="1"/>
  <c r="H33" i="8" s="1"/>
  <c r="AC85" i="14"/>
  <c r="AC86" i="14" s="1"/>
  <c r="L33" i="8" s="1"/>
  <c r="N64" i="14"/>
  <c r="AD64" i="4"/>
  <c r="T64" i="4"/>
  <c r="O79" i="4"/>
  <c r="D78" i="5"/>
  <c r="AD79" i="4"/>
  <c r="AE12" i="4"/>
  <c r="Y42" i="4"/>
  <c r="AE29" i="4"/>
  <c r="AE36" i="4"/>
  <c r="AE34" i="4"/>
  <c r="I43" i="5"/>
  <c r="AE39" i="4"/>
  <c r="J42" i="4"/>
  <c r="I42" i="5"/>
  <c r="I36" i="5"/>
  <c r="I5" i="5"/>
  <c r="I37" i="5"/>
  <c r="I35" i="5"/>
  <c r="I6" i="5"/>
  <c r="I7" i="5"/>
  <c r="I31" i="5"/>
  <c r="F25" i="5"/>
  <c r="I25" i="5" s="1"/>
  <c r="I76" i="5"/>
  <c r="I61" i="5"/>
  <c r="I60" i="5"/>
  <c r="I47" i="5"/>
  <c r="J64" i="4"/>
  <c r="I67" i="5"/>
  <c r="I17" i="5"/>
  <c r="Z30" i="4"/>
  <c r="AC30" i="4" s="1"/>
  <c r="AD30" i="4" s="1"/>
  <c r="H73" i="5"/>
  <c r="N19" i="8"/>
  <c r="G77" i="5"/>
  <c r="X81" i="14" s="1"/>
  <c r="X83" i="14" s="1"/>
  <c r="F77" i="5"/>
  <c r="S81" i="14" s="1"/>
  <c r="S83" i="14" s="1"/>
  <c r="H77" i="5"/>
  <c r="AC81" i="14" s="1"/>
  <c r="AC83" i="14" s="1"/>
  <c r="G49" i="5"/>
  <c r="E19" i="5"/>
  <c r="I59" i="5"/>
  <c r="I11" i="5"/>
  <c r="I29" i="5"/>
  <c r="I55" i="5"/>
  <c r="I54" i="5"/>
  <c r="T79" i="4"/>
  <c r="E77" i="5"/>
  <c r="N81" i="14" s="1"/>
  <c r="J80" i="4"/>
  <c r="I30" i="5"/>
  <c r="Y79" i="4"/>
  <c r="I53" i="5"/>
  <c r="F13" i="5"/>
  <c r="J44" i="4" l="1"/>
  <c r="N83" i="14"/>
  <c r="F32" i="8" s="1"/>
  <c r="I85" i="14"/>
  <c r="I86" i="14" s="1"/>
  <c r="I83" i="14"/>
  <c r="D32" i="8" s="1"/>
  <c r="L32" i="8"/>
  <c r="H32" i="8"/>
  <c r="J32" i="8"/>
  <c r="J86" i="4"/>
  <c r="J87" i="4" s="1"/>
  <c r="M6" i="8"/>
  <c r="S84" i="14"/>
  <c r="AD81" i="14"/>
  <c r="AC84" i="14"/>
  <c r="X84" i="14"/>
  <c r="N85" i="14"/>
  <c r="N86" i="14" s="1"/>
  <c r="F33" i="8" s="1"/>
  <c r="AD80" i="14"/>
  <c r="AD64" i="14"/>
  <c r="X87" i="14"/>
  <c r="J34" i="8" s="1"/>
  <c r="AE79" i="4"/>
  <c r="E9" i="8"/>
  <c r="T80" i="4"/>
  <c r="T81" i="4" s="1"/>
  <c r="H24" i="8" s="1"/>
  <c r="AE64" i="4"/>
  <c r="Y80" i="4"/>
  <c r="Y81" i="4" s="1"/>
  <c r="AE40" i="4"/>
  <c r="L9" i="8"/>
  <c r="J10" i="8"/>
  <c r="Y44" i="4"/>
  <c r="J9" i="8"/>
  <c r="AC42" i="4"/>
  <c r="D91" i="14" s="1"/>
  <c r="C91" i="14" s="1"/>
  <c r="AE13" i="4"/>
  <c r="D9" i="8"/>
  <c r="O86" i="4"/>
  <c r="O87" i="4" s="1"/>
  <c r="I24" i="5"/>
  <c r="T44" i="4"/>
  <c r="G78" i="5"/>
  <c r="F78" i="5"/>
  <c r="I72" i="5"/>
  <c r="I73" i="5"/>
  <c r="I12" i="5"/>
  <c r="I13" i="5"/>
  <c r="J81" i="4"/>
  <c r="D24" i="8" s="1"/>
  <c r="O80" i="4"/>
  <c r="O81" i="4" s="1"/>
  <c r="F24" i="8" s="1"/>
  <c r="E78" i="5"/>
  <c r="AD80" i="4"/>
  <c r="AD81" i="4" s="1"/>
  <c r="L24" i="8" s="1"/>
  <c r="H78" i="5"/>
  <c r="I77" i="5"/>
  <c r="I19" i="5"/>
  <c r="I18" i="5"/>
  <c r="I48" i="5"/>
  <c r="I49" i="5"/>
  <c r="D33" i="8" l="1"/>
  <c r="E95" i="14"/>
  <c r="Y84" i="4"/>
  <c r="I84" i="14"/>
  <c r="O84" i="4"/>
  <c r="T86" i="4"/>
  <c r="T87" i="4" s="1"/>
  <c r="T84" i="4"/>
  <c r="H25" i="8" s="1"/>
  <c r="J84" i="4"/>
  <c r="D25" i="8" s="1"/>
  <c r="AD85" i="14"/>
  <c r="AC87" i="14"/>
  <c r="L34" i="8" s="1"/>
  <c r="N84" i="14"/>
  <c r="I87" i="14"/>
  <c r="D34" i="8" s="1"/>
  <c r="AD83" i="14"/>
  <c r="E93" i="14" s="1"/>
  <c r="S87" i="14"/>
  <c r="H34" i="8" s="1"/>
  <c r="J24" i="8"/>
  <c r="F28" i="8"/>
  <c r="K10" i="8"/>
  <c r="K8" i="8"/>
  <c r="L8" i="8"/>
  <c r="M7" i="8"/>
  <c r="J6" i="8"/>
  <c r="AD42" i="4"/>
  <c r="L10" i="8"/>
  <c r="L6" i="8"/>
  <c r="K6" i="8"/>
  <c r="J7" i="8"/>
  <c r="M10" i="8"/>
  <c r="M8" i="8"/>
  <c r="M9" i="8"/>
  <c r="L7" i="8"/>
  <c r="K7" i="8"/>
  <c r="J8" i="8"/>
  <c r="K9" i="8"/>
  <c r="AE80" i="4"/>
  <c r="AE30" i="4"/>
  <c r="AE42" i="4" s="1"/>
  <c r="F27" i="8"/>
  <c r="D8" i="8"/>
  <c r="F6" i="8"/>
  <c r="E8" i="8"/>
  <c r="E6" i="8"/>
  <c r="G7" i="8"/>
  <c r="G10" i="8"/>
  <c r="H6" i="8"/>
  <c r="D10" i="8"/>
  <c r="F8" i="8"/>
  <c r="D6" i="8"/>
  <c r="I6" i="8"/>
  <c r="G9" i="8"/>
  <c r="E7" i="8"/>
  <c r="F10" i="8"/>
  <c r="F9" i="8"/>
  <c r="H7" i="8"/>
  <c r="H8" i="8"/>
  <c r="F7" i="8"/>
  <c r="H10" i="8"/>
  <c r="I10" i="8"/>
  <c r="E10" i="8"/>
  <c r="I9" i="8"/>
  <c r="I7" i="8"/>
  <c r="G6" i="8"/>
  <c r="I8" i="8"/>
  <c r="H9" i="8"/>
  <c r="G8" i="8"/>
  <c r="D7" i="8"/>
  <c r="I78" i="5"/>
  <c r="AE81" i="4"/>
  <c r="AD44" i="4" l="1"/>
  <c r="D92" i="14"/>
  <c r="C92" i="14" s="1"/>
  <c r="E94" i="14"/>
  <c r="E96" i="14" s="1"/>
  <c r="H27" i="8"/>
  <c r="AD84" i="14"/>
  <c r="AE44" i="4"/>
  <c r="AD84" i="4"/>
  <c r="N33" i="8"/>
  <c r="AD86" i="14"/>
  <c r="N87" i="14"/>
  <c r="O6" i="8"/>
  <c r="N6" i="8"/>
  <c r="N32" i="8"/>
  <c r="N24" i="8"/>
  <c r="AD86" i="4"/>
  <c r="D27" i="8"/>
  <c r="D28" i="8"/>
  <c r="T85" i="4"/>
  <c r="H26" i="8" s="1"/>
  <c r="L11" i="8"/>
  <c r="N7" i="8"/>
  <c r="O9" i="8"/>
  <c r="J11" i="8"/>
  <c r="N9" i="8"/>
  <c r="G11" i="8"/>
  <c r="O10" i="8"/>
  <c r="N10" i="8"/>
  <c r="O8" i="8"/>
  <c r="F11" i="8"/>
  <c r="O7" i="8"/>
  <c r="D11" i="8"/>
  <c r="H11" i="8"/>
  <c r="M11" i="8"/>
  <c r="K11" i="8"/>
  <c r="N8" i="8"/>
  <c r="I11" i="8"/>
  <c r="E11" i="8"/>
  <c r="F25" i="8"/>
  <c r="O85" i="4"/>
  <c r="F26" i="8" s="1"/>
  <c r="O88" i="4"/>
  <c r="F29" i="8" s="1"/>
  <c r="H28" i="8"/>
  <c r="T88" i="4"/>
  <c r="H29" i="8" s="1"/>
  <c r="J85" i="4"/>
  <c r="AD87" i="14" l="1"/>
  <c r="F34" i="8"/>
  <c r="AD87" i="4"/>
  <c r="L28" i="8" s="1"/>
  <c r="AE84" i="4"/>
  <c r="D93" i="14" s="1"/>
  <c r="AD85" i="4"/>
  <c r="L26" i="8" s="1"/>
  <c r="D13" i="8"/>
  <c r="L27" i="8"/>
  <c r="J88" i="4"/>
  <c r="D29" i="8" s="1"/>
  <c r="F13" i="8"/>
  <c r="L13" i="8"/>
  <c r="J13" i="8"/>
  <c r="L25" i="8"/>
  <c r="N11" i="8"/>
  <c r="O11" i="8"/>
  <c r="Y86" i="4"/>
  <c r="Y87" i="4" s="1"/>
  <c r="H13" i="8"/>
  <c r="D26" i="8"/>
  <c r="D95" i="14" l="1"/>
  <c r="C95" i="14" s="1"/>
  <c r="D94" i="14"/>
  <c r="C93" i="14"/>
  <c r="C94" i="14" s="1"/>
  <c r="AD88" i="4"/>
  <c r="L29" i="8" s="1"/>
  <c r="N13" i="8"/>
  <c r="Y85" i="4"/>
  <c r="J25" i="8"/>
  <c r="N25" i="8" s="1"/>
  <c r="J27" i="8"/>
  <c r="N27" i="8" s="1"/>
  <c r="AE86" i="4"/>
  <c r="D96" i="14" l="1"/>
  <c r="C96" i="14" s="1"/>
  <c r="J28" i="8"/>
  <c r="N28" i="8" s="1"/>
  <c r="AE87" i="4"/>
  <c r="Y88" i="4"/>
  <c r="J26" i="8"/>
  <c r="N26" i="8" s="1"/>
  <c r="AE85" i="4"/>
  <c r="N34" i="8"/>
  <c r="J29" i="8" l="1"/>
  <c r="N29" i="8" s="1"/>
  <c r="AE88" i="4"/>
</calcChain>
</file>

<file path=xl/sharedStrings.xml><?xml version="1.0" encoding="utf-8"?>
<sst xmlns="http://schemas.openxmlformats.org/spreadsheetml/2006/main" count="604" uniqueCount="174">
  <si>
    <t>PI Name:</t>
  </si>
  <si>
    <t>Start date:</t>
  </si>
  <si>
    <t>End date:</t>
  </si>
  <si>
    <t>Personnel</t>
  </si>
  <si>
    <t>Year 1</t>
  </si>
  <si>
    <t>Year 2</t>
  </si>
  <si>
    <t>Year 3</t>
  </si>
  <si>
    <t>Year 4</t>
  </si>
  <si>
    <t>Year 5</t>
  </si>
  <si>
    <t>Supplies</t>
  </si>
  <si>
    <t>Travel</t>
  </si>
  <si>
    <t>Federal Sponsor:</t>
  </si>
  <si>
    <t>Proposal Title:</t>
  </si>
  <si>
    <t>If sub, prime institution:</t>
  </si>
  <si>
    <t>Consultants</t>
  </si>
  <si>
    <t>Animal Costs</t>
  </si>
  <si>
    <t>Role</t>
  </si>
  <si>
    <t>Professional</t>
  </si>
  <si>
    <t>Support Staff</t>
  </si>
  <si>
    <t>Other</t>
  </si>
  <si>
    <t>Fringe Rates</t>
  </si>
  <si>
    <t>Salary</t>
  </si>
  <si>
    <t>FEDERAL</t>
  </si>
  <si>
    <t>F&amp;A Chart</t>
  </si>
  <si>
    <t>Calendar Months</t>
  </si>
  <si>
    <t>Academic Months</t>
  </si>
  <si>
    <t>Requested Fringe</t>
  </si>
  <si>
    <t>Requested Salary</t>
  </si>
  <si>
    <t>Effort %</t>
  </si>
  <si>
    <t>Budget Preparer:</t>
  </si>
  <si>
    <t>Department Submitting Proposal:</t>
  </si>
  <si>
    <t>Domestic</t>
  </si>
  <si>
    <t>Foreign</t>
  </si>
  <si>
    <t>IDC</t>
  </si>
  <si>
    <t>Year 2 Change</t>
  </si>
  <si>
    <t>Year 3 Change</t>
  </si>
  <si>
    <t>Year 4 Change</t>
  </si>
  <si>
    <t>Year 5 Change</t>
  </si>
  <si>
    <t>Other Costs</t>
  </si>
  <si>
    <t>Personnel Totals</t>
  </si>
  <si>
    <t>Subtotals</t>
  </si>
  <si>
    <t>Total Request</t>
  </si>
  <si>
    <t>Annual Total</t>
  </si>
  <si>
    <t>F&amp;A Rates</t>
  </si>
  <si>
    <t>BU IDC</t>
  </si>
  <si>
    <t>SUBRECIPIENT</t>
  </si>
  <si>
    <t>Under</t>
  </si>
  <si>
    <t>Over</t>
  </si>
  <si>
    <t>Total</t>
  </si>
  <si>
    <t>Grand Total</t>
  </si>
  <si>
    <t>Only input data into blue fields, please</t>
  </si>
  <si>
    <t>yellow indicates change in effort from previous year, prompts need for justification</t>
  </si>
  <si>
    <t>Direct</t>
  </si>
  <si>
    <t>Indirect</t>
  </si>
  <si>
    <t>Annual Subtotal</t>
  </si>
  <si>
    <t>Non Personnel Details</t>
  </si>
  <si>
    <t>***For modular budget, reference this</t>
  </si>
  <si>
    <r>
      <t xml:space="preserve">TOTAL DIRECT Costs </t>
    </r>
    <r>
      <rPr>
        <sz val="8"/>
        <rFont val="Arial"/>
        <family val="2"/>
      </rPr>
      <t>(including all sub award costs)</t>
    </r>
  </si>
  <si>
    <r>
      <t>TOTAL DIRECT Costs</t>
    </r>
    <r>
      <rPr>
        <sz val="8"/>
        <rFont val="Arial"/>
        <family val="2"/>
      </rPr>
      <t xml:space="preserve"> (without sub award indirect)</t>
    </r>
  </si>
  <si>
    <t xml:space="preserve">TOTAL REQUEST </t>
  </si>
  <si>
    <t>Grad Student</t>
  </si>
  <si>
    <t>Undergrad Student</t>
  </si>
  <si>
    <t>% Effort</t>
  </si>
  <si>
    <t>Summer Months*</t>
  </si>
  <si>
    <t>Base Salary</t>
  </si>
  <si>
    <t>Effort Conversion Calculator</t>
  </si>
  <si>
    <t>Salary Request</t>
  </si>
  <si>
    <t>Fringe Request</t>
  </si>
  <si>
    <t>Post Doc</t>
  </si>
  <si>
    <t>Annual Subtotals</t>
  </si>
  <si>
    <t>Detail Subtotals</t>
  </si>
  <si>
    <t>Fringe</t>
  </si>
  <si>
    <t>Non-Personnel</t>
  </si>
  <si>
    <t>Consultants Annual Total</t>
  </si>
  <si>
    <t>Supplies Annual Total</t>
  </si>
  <si>
    <t>Travel Annual Total</t>
  </si>
  <si>
    <t>Other Costs Annual Total</t>
  </si>
  <si>
    <t>Subawards Annual Total</t>
  </si>
  <si>
    <t>Subawards</t>
  </si>
  <si>
    <t>Cumulative total</t>
  </si>
  <si>
    <t>Airfare</t>
  </si>
  <si>
    <t>Car Rental</t>
  </si>
  <si>
    <t>Registration</t>
  </si>
  <si>
    <t>Lodging</t>
  </si>
  <si>
    <t>Per diem</t>
  </si>
  <si>
    <t>Parking</t>
  </si>
  <si>
    <t>Trip 1</t>
  </si>
  <si>
    <t>Trip 2</t>
  </si>
  <si>
    <t>Trip 3</t>
  </si>
  <si>
    <t>Trip 4</t>
  </si>
  <si>
    <t>Trip 5</t>
  </si>
  <si>
    <t>Trip 6</t>
  </si>
  <si>
    <t>No</t>
  </si>
  <si>
    <t>Domestic Travel</t>
  </si>
  <si>
    <t>Foreign Travel</t>
  </si>
  <si>
    <t>light red indicates NIH salary cap has been reached</t>
  </si>
  <si>
    <t xml:space="preserve">NOTES </t>
  </si>
  <si>
    <t>PI Year 1 Effort</t>
  </si>
  <si>
    <t>Year 1 F&amp;A Rate:</t>
  </si>
  <si>
    <t>COST SHARE</t>
  </si>
  <si>
    <t>Subtotal</t>
  </si>
  <si>
    <t>Description:</t>
  </si>
  <si>
    <t>*If cost-share, fill out federal cost-share tab</t>
  </si>
  <si>
    <t>Cost Share</t>
  </si>
  <si>
    <t>Anticipate Cost Share?*</t>
  </si>
  <si>
    <t>Sub-K under $25k</t>
  </si>
  <si>
    <r>
      <t>Equipment</t>
    </r>
    <r>
      <rPr>
        <sz val="10"/>
        <rFont val="Arial"/>
        <family val="2"/>
      </rPr>
      <t xml:space="preserve"> (stand alone pieces&gt;$5k)**</t>
    </r>
  </si>
  <si>
    <t>Alterations and Renovations**</t>
  </si>
  <si>
    <t>Patient Care costs**</t>
  </si>
  <si>
    <t>Sub-K over $25k**</t>
  </si>
  <si>
    <r>
      <t>MTDC (</t>
    </r>
    <r>
      <rPr>
        <sz val="8"/>
        <rFont val="Arial"/>
        <family val="2"/>
      </rPr>
      <t>excludes categories with**)</t>
    </r>
  </si>
  <si>
    <t>Patient Care costs** Annual Total</t>
  </si>
  <si>
    <t>Alterations and Renovations** Annual Total</t>
  </si>
  <si>
    <t>Equipment** Annual Total</t>
  </si>
  <si>
    <t>Equipment**</t>
  </si>
  <si>
    <t>Number of Travelers</t>
  </si>
  <si>
    <t>Base Cost per Traveler</t>
  </si>
  <si>
    <t xml:space="preserve">INSTRUCTIONS: For all anticipated trips, fill out a trip in either domestic or foreign travel table. Please describe the details of the trip in the description section. Input number of travelers and estimate the line item costs for each trip. Select which year this trip will occur in using Yes/No drop-down menu. It is possible to select multiple years, but the base cost per traveler and number of travelers can not vary year to year. If you need more flexibility for annual changes, create a separate trip. Annual totals for domestic and foreign travel are rolled up into the Federal Detail budget automatically. </t>
  </si>
  <si>
    <t>Escalation</t>
  </si>
  <si>
    <t>Total Cost Share</t>
  </si>
  <si>
    <r>
      <rPr>
        <u/>
        <sz val="8"/>
        <rFont val="Arial"/>
        <family val="2"/>
      </rPr>
      <t>*</t>
    </r>
    <r>
      <rPr>
        <u/>
        <sz val="8"/>
        <color theme="10"/>
        <rFont val="Arial"/>
        <family val="2"/>
      </rPr>
      <t>Note: Summer months are compensated as overbase and may require completion of Commitment of Summer Effort &amp; Salary Request form.  Click here for more info. Be sure to adjust base salary (column C) when using summer months effort</t>
    </r>
  </si>
  <si>
    <t>Project Dates:</t>
  </si>
  <si>
    <t>FY21</t>
  </si>
  <si>
    <t>FY22</t>
  </si>
  <si>
    <t>July</t>
  </si>
  <si>
    <t>August</t>
  </si>
  <si>
    <t>September</t>
  </si>
  <si>
    <t>October</t>
  </si>
  <si>
    <t>November</t>
  </si>
  <si>
    <t>December</t>
  </si>
  <si>
    <t>January</t>
  </si>
  <si>
    <t>February</t>
  </si>
  <si>
    <t>March</t>
  </si>
  <si>
    <t>April</t>
  </si>
  <si>
    <t>May</t>
  </si>
  <si>
    <t>June</t>
  </si>
  <si>
    <t>FY23</t>
  </si>
  <si>
    <t>FY24</t>
  </si>
  <si>
    <t>FY25</t>
  </si>
  <si>
    <t>Appointment Type</t>
  </si>
  <si>
    <t>Calendar</t>
  </si>
  <si>
    <t>Academic</t>
  </si>
  <si>
    <t>Summer</t>
  </si>
  <si>
    <t>Months</t>
  </si>
  <si>
    <t>FY21 Adjuster</t>
  </si>
  <si>
    <t>Sub Award</t>
  </si>
  <si>
    <t>Effort - Month Conversion Calculator</t>
  </si>
  <si>
    <t>Summer*</t>
  </si>
  <si>
    <t>Yes</t>
  </si>
  <si>
    <t>Key Personnel?</t>
  </si>
  <si>
    <r>
      <rPr>
        <u/>
        <sz val="8"/>
        <rFont val="Arial"/>
        <family val="2"/>
      </rPr>
      <t>*</t>
    </r>
    <r>
      <rPr>
        <u/>
        <sz val="8"/>
        <color theme="10"/>
        <rFont val="Arial"/>
        <family val="2"/>
      </rPr>
      <t>Note: Summer months are compensated as overbase and may require completion of Commitment of Summer Effort &amp; Salary Request form.  Click here for more info. Be sure to adjust base salary (columnD) when using summer months effort</t>
    </r>
  </si>
  <si>
    <t>Research, On campus</t>
  </si>
  <si>
    <t>Instuction and training</t>
  </si>
  <si>
    <t>Other Sponsored Awards</t>
  </si>
  <si>
    <t>Off-campus Activity</t>
  </si>
  <si>
    <t>Activity Type</t>
  </si>
  <si>
    <t>Details</t>
  </si>
  <si>
    <t>Activity Type:</t>
  </si>
  <si>
    <t>Patient Support costs**</t>
  </si>
  <si>
    <t>Patient Support costs** Annual Total</t>
  </si>
  <si>
    <t>FY26</t>
  </si>
  <si>
    <t>Total Project Cost</t>
  </si>
  <si>
    <t>Years 1 - 5</t>
  </si>
  <si>
    <t>Sponsor</t>
  </si>
  <si>
    <t>Department</t>
  </si>
  <si>
    <t>Total Salary</t>
  </si>
  <si>
    <t>Total F/B</t>
  </si>
  <si>
    <t>Total Direct</t>
  </si>
  <si>
    <t>Total F&amp;A</t>
  </si>
  <si>
    <t>Total Project</t>
  </si>
  <si>
    <t>Office of Research</t>
  </si>
  <si>
    <t>BU Cost-Share</t>
  </si>
  <si>
    <t>X-Check (Cost Share Split = BU Cost Share)</t>
  </si>
  <si>
    <t>BU Cost-Share Split (Manual Entry)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</si>
</sst>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0.0%"/>
    <numFmt numFmtId="165" formatCode="_(&quot;$&quot;* #,##0_);_(&quot;$&quot;* \(#,##0\);_(&quot;$&quot;* &quot;-&quot;??_);_(@_)"/>
    <numFmt numFmtId="166" formatCode="0.0"/>
    <numFmt numFmtId="167" formatCode="mm/dd/yy;@"/>
    <numFmt numFmtId="168" formatCode="&quot;$&quot;#,##0"/>
  </numFmts>
  <fonts count="34">
    <font>
      <sz val="10"/>
      <name val="Arial"/>
    </font>
    <font>
      <sz val="8"/>
      <name val="Arial"/>
      <family val="2"/>
    </font>
    <font>
      <b/>
      <sz val="11"/>
      <name val="Arial"/>
      <family val="2"/>
    </font>
    <font>
      <b/>
      <sz val="10"/>
      <name val="Arial"/>
      <family val="2"/>
    </font>
    <font>
      <sz val="11"/>
      <name val="Arial"/>
      <family val="2"/>
    </font>
    <font>
      <sz val="10"/>
      <name val="Arial"/>
      <family val="2"/>
    </font>
    <font>
      <sz val="10"/>
      <name val="Arial"/>
      <family val="2"/>
    </font>
    <font>
      <u/>
      <sz val="10"/>
      <color theme="10"/>
      <name val="Arial"/>
      <family val="2"/>
    </font>
    <font>
      <b/>
      <sz val="8"/>
      <name val="Arial"/>
      <family val="2"/>
    </font>
    <font>
      <b/>
      <sz val="12"/>
      <name val="Arial"/>
      <family val="2"/>
    </font>
    <font>
      <b/>
      <sz val="14"/>
      <name val="Arial"/>
      <family val="2"/>
    </font>
    <font>
      <b/>
      <sz val="36"/>
      <name val="Arial"/>
      <family val="2"/>
    </font>
    <font>
      <sz val="12"/>
      <name val="Arial"/>
      <family val="2"/>
    </font>
    <font>
      <sz val="7.5"/>
      <name val="Arial"/>
      <family val="2"/>
    </font>
    <font>
      <b/>
      <sz val="10"/>
      <color theme="0"/>
      <name val="Arial"/>
      <family val="2"/>
    </font>
    <font>
      <b/>
      <sz val="13"/>
      <name val="Arial"/>
      <family val="2"/>
    </font>
    <font>
      <b/>
      <sz val="28"/>
      <name val="Arial"/>
      <family val="2"/>
    </font>
    <font>
      <b/>
      <sz val="22"/>
      <name val="Arial"/>
      <family val="2"/>
    </font>
    <font>
      <b/>
      <sz val="16"/>
      <name val="Arial"/>
      <family val="2"/>
    </font>
    <font>
      <sz val="14"/>
      <name val="Arial"/>
      <family val="2"/>
    </font>
    <font>
      <sz val="10"/>
      <color theme="1"/>
      <name val="Arial"/>
      <family val="2"/>
    </font>
    <font>
      <b/>
      <sz val="10"/>
      <color theme="1"/>
      <name val="Arial"/>
      <family val="2"/>
    </font>
    <font>
      <sz val="8"/>
      <color theme="1"/>
      <name val="Arial"/>
      <family val="2"/>
    </font>
    <font>
      <sz val="11"/>
      <color theme="1"/>
      <name val="Arial"/>
      <family val="2"/>
    </font>
    <font>
      <b/>
      <sz val="12"/>
      <color theme="1"/>
      <name val="Arial"/>
      <family val="2"/>
    </font>
    <font>
      <b/>
      <sz val="18"/>
      <name val="Arial"/>
      <family val="2"/>
    </font>
    <font>
      <b/>
      <sz val="48"/>
      <name val="Arial"/>
      <family val="2"/>
    </font>
    <font>
      <b/>
      <sz val="18"/>
      <color theme="1"/>
      <name val="Arial"/>
      <family val="2"/>
    </font>
    <font>
      <u/>
      <sz val="8"/>
      <color theme="10"/>
      <name val="Arial"/>
      <family val="2"/>
    </font>
    <font>
      <u/>
      <sz val="8"/>
      <name val="Arial"/>
      <family val="2"/>
    </font>
    <font>
      <b/>
      <sz val="9"/>
      <color theme="1"/>
      <name val="Arial"/>
      <family val="2"/>
    </font>
    <font>
      <sz val="10"/>
      <name val="Geneva"/>
    </font>
    <font>
      <b/>
      <sz val="10"/>
      <name val="Times New Roman"/>
      <family val="1"/>
    </font>
    <font>
      <sz val="10"/>
      <name val="Times New Roman"/>
      <family val="1"/>
    </font>
  </fonts>
  <fills count="13">
    <fill>
      <patternFill patternType="none"/>
    </fill>
    <fill>
      <patternFill patternType="gray125"/>
    </fill>
    <fill>
      <patternFill patternType="solid">
        <fgColor rgb="FFFFFF99"/>
        <bgColor indexed="64"/>
      </patternFill>
    </fill>
    <fill>
      <patternFill patternType="solid">
        <fgColor rgb="FFD9F6FF"/>
        <bgColor indexed="64"/>
      </patternFill>
    </fill>
    <fill>
      <patternFill patternType="solid">
        <fgColor rgb="FFFFFF00"/>
        <bgColor indexed="64"/>
      </patternFill>
    </fill>
    <fill>
      <patternFill patternType="solid">
        <fgColor rgb="FFFFFFCC"/>
        <bgColor indexed="64"/>
      </patternFill>
    </fill>
    <fill>
      <patternFill patternType="solid">
        <fgColor theme="9" tint="0.79998168889431442"/>
        <bgColor indexed="64"/>
      </patternFill>
    </fill>
    <fill>
      <patternFill patternType="solid">
        <fgColor rgb="FFFFFFFF"/>
        <bgColor indexed="64"/>
      </patternFill>
    </fill>
    <fill>
      <patternFill patternType="solid">
        <fgColor theme="0"/>
        <bgColor indexed="64"/>
      </patternFill>
    </fill>
    <fill>
      <patternFill patternType="solid">
        <fgColor rgb="FFFFFFD9"/>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8" tint="0.79998168889431442"/>
        <bgColor indexed="64"/>
      </patternFill>
    </fill>
  </fills>
  <borders count="15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ck">
        <color indexed="64"/>
      </left>
      <right style="thick">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thin">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right style="thin">
        <color indexed="64"/>
      </right>
      <top style="double">
        <color indexed="64"/>
      </top>
      <bottom/>
      <diagonal/>
    </border>
    <border>
      <left style="medium">
        <color indexed="64"/>
      </left>
      <right style="medium">
        <color indexed="64"/>
      </right>
      <top/>
      <bottom style="thin">
        <color indexed="64"/>
      </bottom>
      <diagonal/>
    </border>
    <border>
      <left/>
      <right style="hair">
        <color indexed="64"/>
      </right>
      <top/>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medium">
        <color indexed="64"/>
      </top>
      <bottom/>
      <diagonal/>
    </border>
    <border>
      <left/>
      <right style="hair">
        <color indexed="64"/>
      </right>
      <top/>
      <bottom style="double">
        <color indexed="64"/>
      </bottom>
      <diagonal/>
    </border>
    <border>
      <left/>
      <right style="hair">
        <color indexed="64"/>
      </right>
      <top style="double">
        <color indexed="64"/>
      </top>
      <bottom/>
      <diagonal/>
    </border>
    <border>
      <left style="medium">
        <color indexed="64"/>
      </left>
      <right style="medium">
        <color indexed="64"/>
      </right>
      <top style="thin">
        <color indexed="64"/>
      </top>
      <bottom/>
      <diagonal/>
    </border>
    <border>
      <left style="hair">
        <color indexed="64"/>
      </left>
      <right/>
      <top style="medium">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hair">
        <color theme="3" tint="0.39997558519241921"/>
      </left>
      <right/>
      <top style="hair">
        <color theme="3" tint="0.39997558519241921"/>
      </top>
      <bottom style="hair">
        <color theme="3" tint="0.39997558519241921"/>
      </bottom>
      <diagonal/>
    </border>
    <border>
      <left/>
      <right style="hair">
        <color theme="3" tint="0.39997558519241921"/>
      </right>
      <top style="hair">
        <color theme="3" tint="0.39997558519241921"/>
      </top>
      <bottom style="hair">
        <color theme="3" tint="0.39997558519241921"/>
      </bottom>
      <diagonal/>
    </border>
    <border>
      <left style="hair">
        <color theme="3" tint="0.39997558519241921"/>
      </left>
      <right/>
      <top style="hair">
        <color theme="3" tint="0.39997558519241921"/>
      </top>
      <bottom/>
      <diagonal/>
    </border>
    <border>
      <left/>
      <right style="hair">
        <color theme="3" tint="0.39997558519241921"/>
      </right>
      <top style="hair">
        <color theme="3" tint="0.39997558519241921"/>
      </top>
      <bottom/>
      <diagonal/>
    </border>
    <border>
      <left style="hair">
        <color theme="3" tint="0.39997558519241921"/>
      </left>
      <right/>
      <top/>
      <bottom style="hair">
        <color theme="3" tint="0.39997558519241921"/>
      </bottom>
      <diagonal/>
    </border>
    <border>
      <left/>
      <right style="hair">
        <color theme="3" tint="0.39997558519241921"/>
      </right>
      <top/>
      <bottom style="hair">
        <color theme="3" tint="0.39997558519241921"/>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top style="medium">
        <color indexed="64"/>
      </top>
      <bottom style="double">
        <color indexed="64"/>
      </bottom>
      <diagonal/>
    </border>
    <border>
      <left/>
      <right/>
      <top style="double">
        <color indexed="64"/>
      </top>
      <bottom style="thick">
        <color indexed="64"/>
      </bottom>
      <diagonal/>
    </border>
    <border>
      <left/>
      <right style="thick">
        <color indexed="64"/>
      </right>
      <top style="double">
        <color indexed="64"/>
      </top>
      <bottom style="thick">
        <color indexed="64"/>
      </bottom>
      <diagonal/>
    </border>
    <border>
      <left/>
      <right style="medium">
        <color indexed="64"/>
      </right>
      <top style="medium">
        <color indexed="64"/>
      </top>
      <bottom style="double">
        <color indexed="64"/>
      </bottom>
      <diagonal/>
    </border>
    <border>
      <left style="thin">
        <color indexed="64"/>
      </left>
      <right/>
      <top style="double">
        <color indexed="64"/>
      </top>
      <bottom style="medium">
        <color indexed="64"/>
      </bottom>
      <diagonal/>
    </border>
    <border>
      <left/>
      <right style="thin">
        <color indexed="64"/>
      </right>
      <top style="medium">
        <color indexed="64"/>
      </top>
      <bottom style="double">
        <color indexed="64"/>
      </bottom>
      <diagonal/>
    </border>
    <border>
      <left/>
      <right style="thin">
        <color indexed="64"/>
      </right>
      <top style="double">
        <color indexed="64"/>
      </top>
      <bottom style="thick">
        <color indexed="64"/>
      </bottom>
      <diagonal/>
    </border>
    <border>
      <left/>
      <right style="thin">
        <color indexed="64"/>
      </right>
      <top/>
      <bottom style="double">
        <color indexed="64"/>
      </bottom>
      <diagonal/>
    </border>
    <border>
      <left/>
      <right style="thin">
        <color indexed="64"/>
      </right>
      <top style="double">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uble">
        <color indexed="64"/>
      </top>
      <bottom style="thick">
        <color indexed="64"/>
      </bottom>
      <diagonal/>
    </border>
    <border>
      <left/>
      <right style="medium">
        <color indexed="64"/>
      </right>
      <top style="double">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double">
        <color indexed="64"/>
      </top>
      <bottom style="double">
        <color indexed="64"/>
      </bottom>
      <diagonal/>
    </border>
    <border>
      <left/>
      <right/>
      <top style="thin">
        <color theme="4"/>
      </top>
      <bottom/>
      <diagonal/>
    </border>
    <border>
      <left/>
      <right/>
      <top style="thin">
        <color theme="4"/>
      </top>
      <bottom style="thin">
        <color theme="4"/>
      </bottom>
      <diagonal/>
    </border>
    <border>
      <left/>
      <right/>
      <top style="thin">
        <color theme="4"/>
      </top>
      <bottom style="medium">
        <color indexed="64"/>
      </bottom>
      <diagonal/>
    </border>
    <border>
      <left style="medium">
        <color indexed="64"/>
      </left>
      <right/>
      <top style="thin">
        <color theme="4"/>
      </top>
      <bottom/>
      <diagonal/>
    </border>
    <border>
      <left style="thin">
        <color theme="4"/>
      </left>
      <right/>
      <top style="thin">
        <color theme="4"/>
      </top>
      <bottom/>
      <diagonal/>
    </border>
    <border>
      <left style="thin">
        <color indexed="64"/>
      </left>
      <right/>
      <top style="thin">
        <color theme="4"/>
      </top>
      <bottom/>
      <diagonal/>
    </border>
    <border>
      <left style="hair">
        <color indexed="64"/>
      </left>
      <right/>
      <top style="thin">
        <color theme="4"/>
      </top>
      <bottom/>
      <diagonal/>
    </border>
    <border>
      <left style="medium">
        <color indexed="64"/>
      </left>
      <right/>
      <top style="thin">
        <color theme="4"/>
      </top>
      <bottom style="medium">
        <color indexed="64"/>
      </bottom>
      <diagonal/>
    </border>
    <border>
      <left style="hair">
        <color indexed="64"/>
      </left>
      <right/>
      <top style="thin">
        <color theme="4"/>
      </top>
      <bottom style="medium">
        <color indexed="64"/>
      </bottom>
      <diagonal/>
    </border>
    <border>
      <left style="thin">
        <color theme="4"/>
      </left>
      <right/>
      <top style="thin">
        <color theme="4"/>
      </top>
      <bottom style="medium">
        <color indexed="64"/>
      </bottom>
      <diagonal/>
    </border>
    <border>
      <left style="thin">
        <color indexed="64"/>
      </left>
      <right/>
      <top style="thin">
        <color theme="4"/>
      </top>
      <bottom style="medium">
        <color indexed="64"/>
      </bottom>
      <diagonal/>
    </border>
    <border>
      <left style="thin">
        <color indexed="64"/>
      </left>
      <right style="medium">
        <color indexed="64"/>
      </right>
      <top style="thin">
        <color theme="4"/>
      </top>
      <bottom style="medium">
        <color indexed="64"/>
      </bottom>
      <diagonal/>
    </border>
    <border>
      <left style="hair">
        <color theme="3" tint="0.39997558519241921"/>
      </left>
      <right/>
      <top style="hair">
        <color theme="3" tint="0.39997558519241921"/>
      </top>
      <bottom style="medium">
        <color indexed="64"/>
      </bottom>
      <diagonal/>
    </border>
    <border>
      <left style="hair">
        <color theme="3" tint="0.39997558519241921"/>
      </left>
      <right style="medium">
        <color indexed="64"/>
      </right>
      <top/>
      <bottom style="medium">
        <color indexed="64"/>
      </bottom>
      <diagonal/>
    </border>
    <border>
      <left/>
      <right style="medium">
        <color indexed="64"/>
      </right>
      <top style="hair">
        <color theme="3" tint="0.39997558519241921"/>
      </top>
      <bottom style="medium">
        <color indexed="64"/>
      </bottom>
      <diagonal/>
    </border>
    <border>
      <left style="thin">
        <color theme="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hair">
        <color indexed="64"/>
      </right>
      <top style="thin">
        <color theme="4"/>
      </top>
      <bottom/>
      <diagonal/>
    </border>
    <border>
      <left style="medium">
        <color indexed="64"/>
      </left>
      <right style="hair">
        <color indexed="64"/>
      </right>
      <top style="thin">
        <color theme="4"/>
      </top>
      <bottom style="medium">
        <color indexed="64"/>
      </bottom>
      <diagonal/>
    </border>
    <border>
      <left style="medium">
        <color indexed="64"/>
      </left>
      <right style="medium">
        <color indexed="64"/>
      </right>
      <top style="thin">
        <color theme="1"/>
      </top>
      <bottom/>
      <diagonal/>
    </border>
    <border>
      <left style="medium">
        <color indexed="64"/>
      </left>
      <right style="medium">
        <color indexed="64"/>
      </right>
      <top style="thin">
        <color theme="1"/>
      </top>
      <bottom style="medium">
        <color indexed="64"/>
      </bottom>
      <diagonal/>
    </border>
    <border>
      <left style="medium">
        <color indexed="64"/>
      </left>
      <right style="medium">
        <color indexed="64"/>
      </right>
      <top style="thin">
        <color theme="4"/>
      </top>
      <bottom/>
      <diagonal/>
    </border>
    <border>
      <left style="medium">
        <color indexed="64"/>
      </left>
      <right style="medium">
        <color indexed="64"/>
      </right>
      <top style="thick">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thin">
        <color theme="4"/>
      </top>
      <bottom style="medium">
        <color indexed="64"/>
      </bottom>
      <diagonal/>
    </border>
    <border>
      <left/>
      <right style="medium">
        <color indexed="64"/>
      </right>
      <top style="thin">
        <color indexed="64"/>
      </top>
      <bottom style="medium">
        <color indexed="64"/>
      </bottom>
      <diagonal/>
    </border>
    <border>
      <left style="medium">
        <color indexed="64"/>
      </left>
      <right/>
      <top style="thin">
        <color theme="1"/>
      </top>
      <bottom/>
      <diagonal/>
    </border>
    <border>
      <left style="hair">
        <color theme="3" tint="0.39997558519241921"/>
      </left>
      <right style="medium">
        <color indexed="64"/>
      </right>
      <top/>
      <bottom/>
      <diagonal/>
    </border>
    <border>
      <left style="hair">
        <color theme="3" tint="0.39997558519241921"/>
      </left>
      <right/>
      <top/>
      <bottom/>
      <diagonal/>
    </border>
    <border>
      <left/>
      <right style="hair">
        <color theme="3" tint="0.39997558519241921"/>
      </right>
      <top/>
      <bottom/>
      <diagonal/>
    </border>
    <border>
      <left style="hair">
        <color theme="3" tint="0.39997558519241921"/>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theme="4"/>
      </top>
      <bottom style="medium">
        <color indexed="64"/>
      </bottom>
      <diagonal/>
    </border>
    <border>
      <left style="medium">
        <color indexed="64"/>
      </left>
      <right style="thin">
        <color indexed="64"/>
      </right>
      <top style="thin">
        <color theme="4"/>
      </top>
      <bottom/>
      <diagonal/>
    </border>
    <border>
      <left style="thin">
        <color indexed="64"/>
      </left>
      <right style="medium">
        <color indexed="64"/>
      </right>
      <top style="thin">
        <color theme="4"/>
      </top>
      <bottom style="thin">
        <color indexed="64"/>
      </bottom>
      <diagonal/>
    </border>
    <border>
      <left style="medium">
        <color indexed="64"/>
      </left>
      <right style="thin">
        <color indexed="64"/>
      </right>
      <top/>
      <bottom/>
      <diagonal/>
    </border>
    <border>
      <left style="hair">
        <color indexed="64"/>
      </left>
      <right/>
      <top/>
      <bottom/>
      <diagonal/>
    </border>
    <border>
      <left style="hair">
        <color indexed="64"/>
      </left>
      <right/>
      <top style="medium">
        <color indexed="64"/>
      </top>
      <bottom style="medium">
        <color indexed="64"/>
      </bottom>
      <diagonal/>
    </border>
    <border>
      <left style="double">
        <color indexed="64"/>
      </left>
      <right style="thin">
        <color indexed="64"/>
      </right>
      <top style="double">
        <color indexed="64"/>
      </top>
      <bottom style="thin">
        <color indexed="64"/>
      </bottom>
      <diagonal/>
    </border>
    <border>
      <left/>
      <right style="double">
        <color indexed="64"/>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uble">
        <color indexed="64"/>
      </left>
      <right style="thin">
        <color indexed="64"/>
      </right>
      <top/>
      <bottom/>
      <diagonal/>
    </border>
    <border>
      <left style="thin">
        <color indexed="64"/>
      </left>
      <right style="dotted">
        <color indexed="64"/>
      </right>
      <top/>
      <bottom/>
      <diagonal/>
    </border>
    <border>
      <left style="double">
        <color indexed="64"/>
      </left>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tted">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s>
  <cellStyleXfs count="9">
    <xf numFmtId="0" fontId="0" fillId="0" borderId="0"/>
    <xf numFmtId="9" fontId="6" fillId="0" borderId="0" applyFont="0" applyFill="0" applyBorder="0" applyAlignment="0" applyProtection="0"/>
    <xf numFmtId="0" fontId="7" fillId="0" borderId="0" applyNumberFormat="0" applyFill="0" applyBorder="0" applyAlignment="0" applyProtection="0"/>
    <xf numFmtId="44" fontId="6" fillId="0" borderId="0" applyFont="0" applyFill="0" applyBorder="0" applyAlignment="0" applyProtection="0"/>
    <xf numFmtId="0" fontId="5" fillId="0" borderId="0"/>
    <xf numFmtId="9" fontId="5" fillId="0" borderId="0" applyFont="0" applyFill="0" applyBorder="0" applyAlignment="0" applyProtection="0"/>
    <xf numFmtId="44" fontId="5" fillId="0" borderId="0" applyFont="0" applyFill="0" applyBorder="0" applyAlignment="0" applyProtection="0"/>
    <xf numFmtId="0" fontId="31" fillId="0" borderId="0"/>
    <xf numFmtId="38" fontId="31" fillId="0" borderId="0" applyFont="0" applyFill="0" applyBorder="0" applyAlignment="0" applyProtection="0"/>
  </cellStyleXfs>
  <cellXfs count="670">
    <xf numFmtId="0" fontId="0" fillId="0" borderId="0" xfId="0"/>
    <xf numFmtId="0" fontId="3" fillId="0" borderId="0" xfId="0" applyFont="1"/>
    <xf numFmtId="0" fontId="5" fillId="0" borderId="0" xfId="0" applyFont="1"/>
    <xf numFmtId="0" fontId="8" fillId="0" borderId="0" xfId="0" applyFont="1" applyAlignment="1">
      <alignment vertical="top"/>
    </xf>
    <xf numFmtId="0" fontId="8" fillId="0" borderId="0" xfId="0" applyFont="1" applyAlignment="1">
      <alignment vertical="top" wrapText="1"/>
    </xf>
    <xf numFmtId="44" fontId="0" fillId="0" borderId="0" xfId="3" applyFont="1"/>
    <xf numFmtId="44" fontId="0" fillId="0" borderId="0" xfId="3" applyFont="1" applyFill="1" applyBorder="1" applyProtection="1">
      <protection locked="0"/>
    </xf>
    <xf numFmtId="44" fontId="0" fillId="0" borderId="0" xfId="0" applyNumberFormat="1"/>
    <xf numFmtId="0" fontId="1" fillId="0" borderId="0" xfId="0" applyFont="1" applyAlignment="1">
      <alignment horizontal="center" wrapText="1"/>
    </xf>
    <xf numFmtId="0" fontId="3" fillId="0" borderId="4" xfId="0" applyFont="1" applyBorder="1" applyAlignment="1">
      <alignment horizontal="center"/>
    </xf>
    <xf numFmtId="44" fontId="0" fillId="0" borderId="0" xfId="3" applyFont="1" applyBorder="1"/>
    <xf numFmtId="0" fontId="5" fillId="0" borderId="14" xfId="0" applyFont="1" applyBorder="1"/>
    <xf numFmtId="0" fontId="5" fillId="0" borderId="29" xfId="0" applyFont="1" applyBorder="1"/>
    <xf numFmtId="0" fontId="3" fillId="0" borderId="28" xfId="0" applyFont="1" applyBorder="1"/>
    <xf numFmtId="0" fontId="0" fillId="0" borderId="31" xfId="0" applyBorder="1"/>
    <xf numFmtId="0" fontId="3" fillId="0" borderId="14" xfId="0" applyFont="1" applyBorder="1" applyAlignment="1">
      <alignment horizontal="left" vertical="center"/>
    </xf>
    <xf numFmtId="0" fontId="3" fillId="0" borderId="14" xfId="0" applyFont="1" applyBorder="1"/>
    <xf numFmtId="0" fontId="7" fillId="0" borderId="31" xfId="2" applyBorder="1"/>
    <xf numFmtId="0" fontId="5" fillId="0" borderId="3" xfId="0" applyFont="1" applyBorder="1"/>
    <xf numFmtId="0" fontId="0" fillId="0" borderId="0" xfId="0" applyAlignment="1">
      <alignment horizontal="left"/>
    </xf>
    <xf numFmtId="0" fontId="3" fillId="0" borderId="0" xfId="0" applyFont="1" applyAlignment="1">
      <alignment horizontal="left"/>
    </xf>
    <xf numFmtId="0" fontId="0" fillId="0" borderId="33" xfId="0" applyBorder="1"/>
    <xf numFmtId="0" fontId="5" fillId="0" borderId="17" xfId="0" applyFont="1" applyBorder="1"/>
    <xf numFmtId="0" fontId="5" fillId="0" borderId="26" xfId="0" applyFont="1" applyBorder="1"/>
    <xf numFmtId="0" fontId="0" fillId="0" borderId="14" xfId="0" applyBorder="1"/>
    <xf numFmtId="44" fontId="0" fillId="0" borderId="14" xfId="3" applyFont="1" applyFill="1" applyBorder="1"/>
    <xf numFmtId="44" fontId="0" fillId="0" borderId="0" xfId="3" applyFont="1" applyFill="1" applyBorder="1"/>
    <xf numFmtId="44" fontId="3" fillId="0" borderId="19" xfId="3" applyFont="1" applyFill="1" applyBorder="1"/>
    <xf numFmtId="44" fontId="3" fillId="0" borderId="0" xfId="3" applyFont="1" applyFill="1" applyBorder="1"/>
    <xf numFmtId="44" fontId="5" fillId="0" borderId="14" xfId="3" applyFont="1" applyFill="1" applyBorder="1"/>
    <xf numFmtId="44" fontId="5" fillId="0" borderId="0" xfId="3" applyFont="1" applyFill="1" applyBorder="1"/>
    <xf numFmtId="44" fontId="0" fillId="0" borderId="19" xfId="3" applyFont="1" applyFill="1" applyBorder="1"/>
    <xf numFmtId="44" fontId="0" fillId="0" borderId="0" xfId="3" applyFont="1" applyBorder="1" applyAlignment="1"/>
    <xf numFmtId="2" fontId="0" fillId="0" borderId="31" xfId="3" applyNumberFormat="1" applyFont="1" applyFill="1" applyBorder="1"/>
    <xf numFmtId="44" fontId="0" fillId="0" borderId="19" xfId="3" applyFont="1" applyBorder="1"/>
    <xf numFmtId="0" fontId="0" fillId="0" borderId="19" xfId="0" applyBorder="1"/>
    <xf numFmtId="44" fontId="0" fillId="0" borderId="34" xfId="3" applyFont="1" applyFill="1" applyBorder="1"/>
    <xf numFmtId="44" fontId="3" fillId="0" borderId="0" xfId="3" applyFont="1" applyBorder="1" applyProtection="1">
      <protection locked="0"/>
    </xf>
    <xf numFmtId="44" fontId="0" fillId="0" borderId="0" xfId="3" applyFont="1" applyFill="1"/>
    <xf numFmtId="0" fontId="3" fillId="0" borderId="18" xfId="0" applyFont="1" applyBorder="1" applyAlignment="1">
      <alignment horizontal="center"/>
    </xf>
    <xf numFmtId="0" fontId="3" fillId="0" borderId="30" xfId="0" applyFont="1" applyBorder="1"/>
    <xf numFmtId="0" fontId="3" fillId="0" borderId="17" xfId="0" applyFont="1" applyBorder="1"/>
    <xf numFmtId="0" fontId="3" fillId="0" borderId="25" xfId="0" applyFont="1" applyBorder="1"/>
    <xf numFmtId="0" fontId="3" fillId="0" borderId="19" xfId="0" applyFont="1" applyBorder="1"/>
    <xf numFmtId="0" fontId="3" fillId="0" borderId="23" xfId="0" applyFont="1" applyBorder="1" applyAlignment="1">
      <alignment horizontal="left" vertical="center"/>
    </xf>
    <xf numFmtId="0" fontId="3" fillId="0" borderId="29" xfId="0" applyFont="1" applyBorder="1"/>
    <xf numFmtId="0" fontId="10" fillId="0" borderId="35" xfId="0" applyFont="1" applyBorder="1" applyAlignment="1">
      <alignment horizontal="left"/>
    </xf>
    <xf numFmtId="0" fontId="5" fillId="0" borderId="34" xfId="0" applyFont="1" applyBorder="1"/>
    <xf numFmtId="0" fontId="3" fillId="0" borderId="37" xfId="0" applyFont="1" applyBorder="1" applyAlignment="1">
      <alignment horizontal="left"/>
    </xf>
    <xf numFmtId="0" fontId="0" fillId="0" borderId="37" xfId="0" applyBorder="1" applyAlignment="1">
      <alignment horizontal="left"/>
    </xf>
    <xf numFmtId="0" fontId="0" fillId="0" borderId="40" xfId="0" applyBorder="1" applyAlignment="1">
      <alignment horizontal="left"/>
    </xf>
    <xf numFmtId="0" fontId="3" fillId="0" borderId="41" xfId="0" applyFont="1" applyBorder="1"/>
    <xf numFmtId="0" fontId="5" fillId="0" borderId="43" xfId="0" applyFont="1" applyBorder="1"/>
    <xf numFmtId="0" fontId="3" fillId="0" borderId="21" xfId="0" applyFont="1" applyBorder="1"/>
    <xf numFmtId="44" fontId="3" fillId="0" borderId="21" xfId="3" applyFont="1" applyBorder="1"/>
    <xf numFmtId="44" fontId="3" fillId="0" borderId="21" xfId="3" applyFont="1" applyFill="1" applyBorder="1"/>
    <xf numFmtId="44" fontId="3" fillId="0" borderId="21" xfId="3" applyFont="1" applyBorder="1" applyAlignment="1"/>
    <xf numFmtId="44" fontId="3" fillId="0" borderId="14" xfId="3" applyFont="1" applyBorder="1"/>
    <xf numFmtId="0" fontId="0" fillId="0" borderId="32" xfId="0" applyBorder="1"/>
    <xf numFmtId="44" fontId="5" fillId="0" borderId="0" xfId="3" applyFont="1" applyBorder="1" applyProtection="1">
      <protection locked="0"/>
    </xf>
    <xf numFmtId="44" fontId="5" fillId="0" borderId="14" xfId="3" applyFont="1" applyBorder="1"/>
    <xf numFmtId="2" fontId="0" fillId="0" borderId="31" xfId="3" applyNumberFormat="1" applyFont="1" applyBorder="1"/>
    <xf numFmtId="44" fontId="0" fillId="0" borderId="31" xfId="3" applyFont="1" applyBorder="1"/>
    <xf numFmtId="0" fontId="3" fillId="0" borderId="47" xfId="0" applyFont="1" applyBorder="1"/>
    <xf numFmtId="44" fontId="0" fillId="0" borderId="46" xfId="3" applyFont="1" applyFill="1" applyBorder="1"/>
    <xf numFmtId="44" fontId="0" fillId="0" borderId="48" xfId="3" applyFont="1" applyFill="1" applyBorder="1"/>
    <xf numFmtId="44" fontId="0" fillId="0" borderId="45" xfId="3" applyFont="1" applyFill="1" applyBorder="1"/>
    <xf numFmtId="44" fontId="3" fillId="0" borderId="47" xfId="3" applyFont="1" applyFill="1" applyBorder="1"/>
    <xf numFmtId="44" fontId="3" fillId="0" borderId="45" xfId="3" applyFont="1" applyFill="1" applyBorder="1"/>
    <xf numFmtId="44" fontId="5" fillId="0" borderId="46" xfId="3" applyFont="1" applyFill="1" applyBorder="1"/>
    <xf numFmtId="44" fontId="5" fillId="0" borderId="45" xfId="3" applyFont="1" applyFill="1" applyBorder="1"/>
    <xf numFmtId="44" fontId="0" fillId="0" borderId="47" xfId="3" applyFont="1" applyFill="1" applyBorder="1"/>
    <xf numFmtId="44" fontId="5" fillId="0" borderId="46" xfId="3" applyFont="1" applyBorder="1" applyAlignment="1">
      <alignment horizontal="center"/>
    </xf>
    <xf numFmtId="2" fontId="0" fillId="0" borderId="49" xfId="3" applyNumberFormat="1" applyFont="1" applyFill="1" applyBorder="1"/>
    <xf numFmtId="44" fontId="0" fillId="0" borderId="50" xfId="3" applyFont="1" applyBorder="1" applyAlignment="1"/>
    <xf numFmtId="0" fontId="5" fillId="6" borderId="0" xfId="0" applyFont="1" applyFill="1"/>
    <xf numFmtId="0" fontId="1" fillId="0" borderId="37" xfId="0" applyFont="1" applyBorder="1" applyAlignment="1">
      <alignment horizontal="left"/>
    </xf>
    <xf numFmtId="44" fontId="0" fillId="0" borderId="3" xfId="3" applyFont="1" applyBorder="1"/>
    <xf numFmtId="2" fontId="5" fillId="0" borderId="6" xfId="3" applyNumberFormat="1" applyFont="1" applyBorder="1" applyProtection="1"/>
    <xf numFmtId="166" fontId="0" fillId="3" borderId="5" xfId="1" applyNumberFormat="1" applyFont="1" applyFill="1" applyBorder="1" applyProtection="1">
      <protection locked="0"/>
    </xf>
    <xf numFmtId="44" fontId="0" fillId="0" borderId="14" xfId="3" applyFont="1" applyBorder="1"/>
    <xf numFmtId="0" fontId="0" fillId="0" borderId="25" xfId="0" applyBorder="1"/>
    <xf numFmtId="164" fontId="0" fillId="0" borderId="0" xfId="1" applyNumberFormat="1" applyFont="1" applyFill="1" applyBorder="1" applyProtection="1"/>
    <xf numFmtId="44" fontId="5" fillId="0" borderId="0" xfId="3" applyFont="1" applyFill="1" applyBorder="1" applyProtection="1">
      <protection locked="0"/>
    </xf>
    <xf numFmtId="0" fontId="0" fillId="0" borderId="26" xfId="0" applyBorder="1"/>
    <xf numFmtId="0" fontId="0" fillId="3" borderId="0" xfId="0" applyFill="1" applyProtection="1">
      <protection locked="0"/>
    </xf>
    <xf numFmtId="0" fontId="3" fillId="0" borderId="14" xfId="0" applyFont="1" applyBorder="1" applyAlignment="1">
      <alignment horizontal="left" vertical="center" wrapText="1"/>
    </xf>
    <xf numFmtId="0" fontId="3" fillId="0" borderId="23"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wrapText="1"/>
    </xf>
    <xf numFmtId="0" fontId="3" fillId="0" borderId="19" xfId="0" applyFont="1" applyBorder="1" applyAlignment="1">
      <alignment horizontal="left" vertical="center" wrapText="1"/>
    </xf>
    <xf numFmtId="0" fontId="3" fillId="0" borderId="24" xfId="0" applyFont="1" applyBorder="1" applyAlignment="1">
      <alignment horizontal="left" vertical="center" wrapText="1"/>
    </xf>
    <xf numFmtId="0" fontId="0" fillId="3" borderId="14" xfId="0" applyFill="1" applyBorder="1" applyProtection="1">
      <protection locked="0"/>
    </xf>
    <xf numFmtId="0" fontId="3" fillId="0" borderId="0" xfId="0" applyFont="1" applyAlignment="1">
      <alignment horizontal="left" vertical="center"/>
    </xf>
    <xf numFmtId="0" fontId="3" fillId="0" borderId="12" xfId="0" applyFont="1" applyBorder="1" applyAlignment="1">
      <alignment horizontal="left" vertical="center"/>
    </xf>
    <xf numFmtId="0" fontId="3" fillId="0" borderId="19" xfId="0" applyFont="1" applyBorder="1" applyAlignment="1">
      <alignment horizontal="left" vertical="center"/>
    </xf>
    <xf numFmtId="0" fontId="3" fillId="0" borderId="24" xfId="0" applyFont="1" applyBorder="1" applyAlignment="1">
      <alignment horizontal="left" vertical="center"/>
    </xf>
    <xf numFmtId="0" fontId="5" fillId="3" borderId="0" xfId="0" applyFont="1" applyFill="1" applyProtection="1">
      <protection locked="0"/>
    </xf>
    <xf numFmtId="0" fontId="5" fillId="3" borderId="14" xfId="0" applyFont="1" applyFill="1" applyBorder="1" applyProtection="1">
      <protection locked="0"/>
    </xf>
    <xf numFmtId="0" fontId="0" fillId="0" borderId="0" xfId="0" applyAlignment="1">
      <alignment horizontal="center"/>
    </xf>
    <xf numFmtId="44" fontId="0" fillId="0" borderId="0" xfId="0" applyNumberFormat="1" applyAlignment="1">
      <alignment horizontal="center"/>
    </xf>
    <xf numFmtId="0" fontId="3" fillId="5" borderId="2" xfId="0" applyFont="1" applyFill="1" applyBorder="1" applyAlignment="1">
      <alignment horizontal="left"/>
    </xf>
    <xf numFmtId="0" fontId="3" fillId="5" borderId="11" xfId="0" applyFont="1" applyFill="1" applyBorder="1" applyAlignment="1">
      <alignment horizontal="left"/>
    </xf>
    <xf numFmtId="0" fontId="14" fillId="0" borderId="0" xfId="0" applyFont="1" applyAlignment="1">
      <alignment horizontal="left" vertical="center" wrapText="1"/>
    </xf>
    <xf numFmtId="0" fontId="14" fillId="7" borderId="0" xfId="0" applyFont="1" applyFill="1" applyAlignment="1">
      <alignment horizontal="left" vertical="center"/>
    </xf>
    <xf numFmtId="0" fontId="14" fillId="0" borderId="0" xfId="0" applyFont="1" applyAlignment="1">
      <alignment horizontal="left" vertical="center"/>
    </xf>
    <xf numFmtId="0" fontId="0" fillId="8" borderId="0" xfId="0" applyFill="1"/>
    <xf numFmtId="44" fontId="0" fillId="8" borderId="0" xfId="0" applyNumberFormat="1" applyFill="1"/>
    <xf numFmtId="0" fontId="0" fillId="0" borderId="0" xfId="0" applyAlignment="1">
      <alignment wrapText="1"/>
    </xf>
    <xf numFmtId="0" fontId="3" fillId="0" borderId="0" xfId="0" applyFont="1" applyAlignment="1">
      <alignment horizontal="center" vertical="center" wrapText="1"/>
    </xf>
    <xf numFmtId="44" fontId="0" fillId="3" borderId="0" xfId="0" applyNumberFormat="1" applyFill="1" applyProtection="1">
      <protection locked="0"/>
    </xf>
    <xf numFmtId="0" fontId="0" fillId="0" borderId="14" xfId="0" applyBorder="1" applyProtection="1">
      <protection locked="0"/>
    </xf>
    <xf numFmtId="0" fontId="0" fillId="0" borderId="0" xfId="0" applyProtection="1">
      <protection locked="0"/>
    </xf>
    <xf numFmtId="0" fontId="0" fillId="0" borderId="34" xfId="0" applyBorder="1"/>
    <xf numFmtId="44" fontId="3" fillId="0" borderId="6" xfId="3" applyFont="1" applyFill="1" applyBorder="1"/>
    <xf numFmtId="44" fontId="0" fillId="0" borderId="6" xfId="3" applyFont="1" applyFill="1" applyBorder="1"/>
    <xf numFmtId="0" fontId="8" fillId="8" borderId="0" xfId="0" applyFont="1" applyFill="1" applyAlignment="1">
      <alignment horizontal="right" vertical="center" wrapText="1"/>
    </xf>
    <xf numFmtId="49" fontId="5" fillId="9" borderId="0" xfId="0" applyNumberFormat="1" applyFont="1" applyFill="1" applyAlignment="1">
      <alignment vertical="center" wrapText="1"/>
    </xf>
    <xf numFmtId="0" fontId="0" fillId="9" borderId="0" xfId="0" applyFill="1"/>
    <xf numFmtId="0" fontId="0" fillId="7" borderId="12" xfId="0" applyFill="1" applyBorder="1"/>
    <xf numFmtId="0" fontId="0" fillId="7" borderId="13" xfId="0" applyFill="1" applyBorder="1" applyAlignment="1">
      <alignment wrapText="1"/>
    </xf>
    <xf numFmtId="0" fontId="3" fillId="9" borderId="6" xfId="0" applyFont="1" applyFill="1" applyBorder="1" applyAlignment="1">
      <alignment horizontal="center" wrapText="1"/>
    </xf>
    <xf numFmtId="0" fontId="3" fillId="8" borderId="6" xfId="0" applyFont="1" applyFill="1" applyBorder="1" applyAlignment="1">
      <alignment horizontal="center" wrapText="1"/>
    </xf>
    <xf numFmtId="0" fontId="3" fillId="8" borderId="6" xfId="0" applyFont="1" applyFill="1" applyBorder="1" applyAlignment="1">
      <alignment horizontal="center" vertical="center" wrapText="1"/>
    </xf>
    <xf numFmtId="0" fontId="3" fillId="8" borderId="13" xfId="0" applyFont="1" applyFill="1" applyBorder="1" applyAlignment="1">
      <alignment horizontal="center" vertical="center" wrapText="1"/>
    </xf>
    <xf numFmtId="44" fontId="5" fillId="8" borderId="1" xfId="3" applyFont="1" applyFill="1" applyBorder="1" applyProtection="1"/>
    <xf numFmtId="44" fontId="5" fillId="8" borderId="3" xfId="3" applyFont="1" applyFill="1" applyBorder="1" applyProtection="1"/>
    <xf numFmtId="44" fontId="0" fillId="8" borderId="3" xfId="3" applyFont="1" applyFill="1" applyBorder="1" applyProtection="1"/>
    <xf numFmtId="0" fontId="3" fillId="8" borderId="3" xfId="0" applyFont="1" applyFill="1" applyBorder="1"/>
    <xf numFmtId="0" fontId="3" fillId="8" borderId="27" xfId="0" applyFont="1" applyFill="1" applyBorder="1"/>
    <xf numFmtId="0" fontId="0" fillId="7" borderId="22" xfId="0" applyFill="1" applyBorder="1"/>
    <xf numFmtId="0" fontId="3" fillId="8" borderId="5" xfId="0" applyFont="1" applyFill="1" applyBorder="1"/>
    <xf numFmtId="0" fontId="0" fillId="7" borderId="13" xfId="0" applyFill="1" applyBorder="1"/>
    <xf numFmtId="0" fontId="0" fillId="8" borderId="1" xfId="0" applyFill="1" applyBorder="1" applyAlignment="1">
      <alignment wrapText="1"/>
    </xf>
    <xf numFmtId="0" fontId="5" fillId="8" borderId="3" xfId="0" applyFont="1" applyFill="1" applyBorder="1" applyAlignment="1">
      <alignment wrapText="1"/>
    </xf>
    <xf numFmtId="0" fontId="0" fillId="8" borderId="3" xfId="0" applyFill="1" applyBorder="1" applyAlignment="1">
      <alignment wrapText="1"/>
    </xf>
    <xf numFmtId="0" fontId="0" fillId="8" borderId="5" xfId="0" applyFill="1" applyBorder="1" applyAlignment="1">
      <alignment wrapText="1"/>
    </xf>
    <xf numFmtId="0" fontId="0" fillId="8" borderId="12" xfId="0" applyFill="1" applyBorder="1"/>
    <xf numFmtId="0" fontId="0" fillId="0" borderId="12" xfId="0" applyBorder="1"/>
    <xf numFmtId="10" fontId="5" fillId="9" borderId="0" xfId="0" applyNumberFormat="1" applyFont="1" applyFill="1" applyAlignment="1">
      <alignment horizontal="left" vertical="center" wrapText="1"/>
    </xf>
    <xf numFmtId="164" fontId="5" fillId="9" borderId="0" xfId="1" applyNumberFormat="1" applyFont="1" applyFill="1" applyBorder="1" applyAlignment="1" applyProtection="1">
      <alignment horizontal="left" vertical="center" wrapText="1"/>
    </xf>
    <xf numFmtId="0" fontId="5" fillId="3" borderId="29" xfId="0" applyFont="1" applyFill="1" applyBorder="1" applyAlignment="1" applyProtection="1">
      <alignment horizontal="center"/>
      <protection locked="0"/>
    </xf>
    <xf numFmtId="0" fontId="3" fillId="0" borderId="12" xfId="0" applyFont="1" applyBorder="1" applyAlignment="1">
      <alignment horizontal="center" vertical="center" wrapText="1"/>
    </xf>
    <xf numFmtId="0" fontId="5" fillId="0" borderId="0" xfId="0" applyFont="1" applyAlignment="1">
      <alignment horizontal="left" vertical="center"/>
    </xf>
    <xf numFmtId="44" fontId="5" fillId="8" borderId="29" xfId="0" applyNumberFormat="1" applyFont="1" applyFill="1" applyBorder="1" applyAlignment="1" applyProtection="1">
      <alignment horizontal="center"/>
      <protection locked="0"/>
    </xf>
    <xf numFmtId="0" fontId="10" fillId="0" borderId="0" xfId="0" applyFont="1" applyAlignment="1">
      <alignment horizontal="left"/>
    </xf>
    <xf numFmtId="44" fontId="0" fillId="8" borderId="68" xfId="0" applyNumberFormat="1" applyFill="1" applyBorder="1" applyAlignment="1">
      <alignment horizontal="center"/>
    </xf>
    <xf numFmtId="44" fontId="0" fillId="8" borderId="69" xfId="0" applyNumberFormat="1" applyFill="1" applyBorder="1" applyAlignment="1">
      <alignment horizontal="center"/>
    </xf>
    <xf numFmtId="0" fontId="3" fillId="0" borderId="72" xfId="0" applyFont="1" applyBorder="1" applyAlignment="1">
      <alignment horizontal="center" vertical="center" wrapText="1"/>
    </xf>
    <xf numFmtId="44" fontId="3" fillId="8" borderId="67" xfId="0" applyNumberFormat="1" applyFont="1" applyFill="1" applyBorder="1" applyAlignment="1">
      <alignment horizontal="center" vertical="center" wrapText="1"/>
    </xf>
    <xf numFmtId="0" fontId="3" fillId="0" borderId="2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73" xfId="0" applyFont="1" applyBorder="1" applyAlignment="1">
      <alignment horizontal="center" vertical="center" wrapText="1"/>
    </xf>
    <xf numFmtId="44" fontId="0" fillId="0" borderId="74" xfId="0" applyNumberFormat="1" applyBorder="1"/>
    <xf numFmtId="44" fontId="3" fillId="0" borderId="21" xfId="0" applyNumberFormat="1" applyFont="1" applyBorder="1" applyAlignment="1">
      <alignment horizontal="center" vertical="center" wrapText="1"/>
    </xf>
    <xf numFmtId="0" fontId="0" fillId="0" borderId="75" xfId="0" applyBorder="1"/>
    <xf numFmtId="0" fontId="18" fillId="0" borderId="76" xfId="0" applyFont="1" applyBorder="1"/>
    <xf numFmtId="0" fontId="0" fillId="0" borderId="76" xfId="0" applyBorder="1"/>
    <xf numFmtId="44" fontId="5" fillId="8" borderId="68" xfId="0" applyNumberFormat="1" applyFont="1" applyFill="1" applyBorder="1" applyAlignment="1">
      <alignment horizontal="center"/>
    </xf>
    <xf numFmtId="0" fontId="5" fillId="3" borderId="17" xfId="0" applyFont="1" applyFill="1" applyBorder="1" applyAlignment="1" applyProtection="1">
      <alignment horizontal="center"/>
      <protection locked="0"/>
    </xf>
    <xf numFmtId="44" fontId="5" fillId="8" borderId="17" xfId="0" applyNumberFormat="1" applyFont="1" applyFill="1" applyBorder="1" applyAlignment="1" applyProtection="1">
      <alignment horizontal="center"/>
      <protection locked="0"/>
    </xf>
    <xf numFmtId="44" fontId="0" fillId="8" borderId="11" xfId="0" applyNumberFormat="1" applyFill="1" applyBorder="1" applyAlignment="1">
      <alignment horizontal="center"/>
    </xf>
    <xf numFmtId="44" fontId="3" fillId="0" borderId="73" xfId="0" applyNumberFormat="1" applyFont="1" applyBorder="1" applyAlignment="1">
      <alignment horizontal="center" vertical="center" wrapText="1"/>
    </xf>
    <xf numFmtId="44" fontId="0" fillId="3" borderId="17" xfId="0" applyNumberFormat="1" applyFill="1" applyBorder="1" applyProtection="1">
      <protection locked="0"/>
    </xf>
    <xf numFmtId="0" fontId="5" fillId="0" borderId="5" xfId="0" applyFont="1" applyBorder="1"/>
    <xf numFmtId="0" fontId="5" fillId="0" borderId="6" xfId="0" applyFont="1" applyBorder="1"/>
    <xf numFmtId="0" fontId="10" fillId="0" borderId="88" xfId="0" applyFont="1" applyBorder="1"/>
    <xf numFmtId="0" fontId="0" fillId="0" borderId="87" xfId="0" applyBorder="1"/>
    <xf numFmtId="0" fontId="0" fillId="0" borderId="89" xfId="0" applyBorder="1"/>
    <xf numFmtId="0" fontId="0" fillId="0" borderId="13" xfId="0" applyBorder="1"/>
    <xf numFmtId="0" fontId="22" fillId="0" borderId="1" xfId="0" applyFont="1" applyBorder="1" applyAlignment="1">
      <alignment horizontal="center" wrapText="1"/>
    </xf>
    <xf numFmtId="0" fontId="22" fillId="0" borderId="52" xfId="0" applyFont="1" applyBorder="1" applyAlignment="1">
      <alignment horizontal="center" wrapText="1"/>
    </xf>
    <xf numFmtId="0" fontId="22" fillId="0" borderId="2" xfId="0" applyFont="1" applyBorder="1" applyAlignment="1">
      <alignment horizontal="center" vertical="center" wrapText="1"/>
    </xf>
    <xf numFmtId="44" fontId="22" fillId="0" borderId="2" xfId="3" applyFont="1" applyBorder="1" applyAlignment="1">
      <alignment horizontal="center" wrapText="1"/>
    </xf>
    <xf numFmtId="10" fontId="20" fillId="0" borderId="91" xfId="0" applyNumberFormat="1" applyFont="1" applyBorder="1"/>
    <xf numFmtId="10" fontId="20" fillId="0" borderId="92" xfId="0" applyNumberFormat="1" applyFont="1" applyBorder="1"/>
    <xf numFmtId="10" fontId="20" fillId="0" borderId="93" xfId="0" applyNumberFormat="1" applyFont="1" applyBorder="1"/>
    <xf numFmtId="0" fontId="22" fillId="0" borderId="91" xfId="0" applyFont="1" applyBorder="1" applyAlignment="1">
      <alignment horizontal="center" wrapText="1"/>
    </xf>
    <xf numFmtId="44" fontId="22" fillId="0" borderId="1" xfId="3" applyFont="1" applyBorder="1" applyAlignment="1">
      <alignment horizontal="center" vertical="center" wrapText="1"/>
    </xf>
    <xf numFmtId="0" fontId="22" fillId="0" borderId="94" xfId="0" applyFont="1" applyBorder="1" applyAlignment="1">
      <alignment horizontal="center" wrapText="1"/>
    </xf>
    <xf numFmtId="0" fontId="24" fillId="0" borderId="8" xfId="0" applyFont="1" applyBorder="1" applyAlignment="1">
      <alignment horizontal="center" vertical="center"/>
    </xf>
    <xf numFmtId="2" fontId="20" fillId="3" borderId="94" xfId="0" applyNumberFormat="1" applyFont="1" applyFill="1" applyBorder="1" applyAlignment="1" applyProtection="1">
      <alignment horizontal="center"/>
      <protection locked="0"/>
    </xf>
    <xf numFmtId="2" fontId="20" fillId="3" borderId="97" xfId="0" applyNumberFormat="1" applyFont="1" applyFill="1" applyBorder="1" applyAlignment="1" applyProtection="1">
      <alignment horizontal="center"/>
      <protection locked="0"/>
    </xf>
    <xf numFmtId="2" fontId="20" fillId="3" borderId="91" xfId="0" applyNumberFormat="1" applyFont="1" applyFill="1" applyBorder="1" applyAlignment="1" applyProtection="1">
      <alignment horizontal="center"/>
      <protection locked="0"/>
    </xf>
    <xf numFmtId="0" fontId="22" fillId="3" borderId="96" xfId="0" applyFont="1" applyFill="1" applyBorder="1" applyProtection="1">
      <protection locked="0"/>
    </xf>
    <xf numFmtId="9" fontId="20" fillId="3" borderId="96" xfId="0" applyNumberFormat="1" applyFont="1" applyFill="1" applyBorder="1" applyProtection="1">
      <protection locked="0"/>
    </xf>
    <xf numFmtId="0" fontId="22" fillId="3" borderId="101" xfId="0" applyFont="1" applyFill="1" applyBorder="1" applyProtection="1">
      <protection locked="0"/>
    </xf>
    <xf numFmtId="9" fontId="20" fillId="3" borderId="102" xfId="0" applyNumberFormat="1" applyFont="1" applyFill="1" applyBorder="1" applyProtection="1">
      <protection locked="0"/>
    </xf>
    <xf numFmtId="2" fontId="20" fillId="3" borderId="93" xfId="0" applyNumberFormat="1" applyFont="1" applyFill="1" applyBorder="1" applyAlignment="1" applyProtection="1">
      <alignment horizontal="center"/>
      <protection locked="0"/>
    </xf>
    <xf numFmtId="2" fontId="20" fillId="3" borderId="99" xfId="0" applyNumberFormat="1" applyFont="1" applyFill="1" applyBorder="1" applyAlignment="1" applyProtection="1">
      <alignment horizontal="center"/>
      <protection locked="0"/>
    </xf>
    <xf numFmtId="0" fontId="3" fillId="3" borderId="0" xfId="0" applyFont="1" applyFill="1" applyAlignment="1" applyProtection="1">
      <alignment horizontal="center"/>
      <protection locked="0"/>
    </xf>
    <xf numFmtId="0" fontId="0" fillId="3" borderId="0" xfId="0" applyFill="1" applyAlignment="1" applyProtection="1">
      <alignment vertical="center"/>
      <protection locked="0"/>
    </xf>
    <xf numFmtId="0" fontId="11" fillId="0" borderId="0" xfId="0" applyFont="1" applyAlignment="1">
      <alignment horizontal="center"/>
    </xf>
    <xf numFmtId="49" fontId="23" fillId="3" borderId="95" xfId="0" applyNumberFormat="1" applyFont="1" applyFill="1" applyBorder="1" applyProtection="1">
      <protection locked="0"/>
    </xf>
    <xf numFmtId="49" fontId="23" fillId="3" borderId="96" xfId="0" applyNumberFormat="1" applyFont="1" applyFill="1" applyBorder="1" applyProtection="1">
      <protection locked="0"/>
    </xf>
    <xf numFmtId="49" fontId="23" fillId="3" borderId="100" xfId="0" applyNumberFormat="1" applyFont="1" applyFill="1" applyBorder="1" applyProtection="1">
      <protection locked="0"/>
    </xf>
    <xf numFmtId="0" fontId="25" fillId="5" borderId="1" xfId="0" applyFont="1" applyFill="1" applyBorder="1" applyAlignment="1">
      <alignment horizontal="left"/>
    </xf>
    <xf numFmtId="0" fontId="10" fillId="0" borderId="0" xfId="0" applyFont="1"/>
    <xf numFmtId="0" fontId="10" fillId="0" borderId="12" xfId="0" applyFont="1" applyBorder="1"/>
    <xf numFmtId="0" fontId="10" fillId="0" borderId="2" xfId="0" applyFont="1" applyBorder="1"/>
    <xf numFmtId="44" fontId="2" fillId="0" borderId="2" xfId="3" applyFont="1" applyBorder="1"/>
    <xf numFmtId="44" fontId="2" fillId="0" borderId="0" xfId="3" applyFont="1" applyBorder="1"/>
    <xf numFmtId="0" fontId="2" fillId="0" borderId="0" xfId="0" applyFont="1"/>
    <xf numFmtId="0" fontId="8" fillId="0" borderId="6" xfId="0" applyFont="1" applyBorder="1" applyAlignment="1">
      <alignment vertical="top"/>
    </xf>
    <xf numFmtId="0" fontId="0" fillId="0" borderId="104" xfId="0" applyBorder="1"/>
    <xf numFmtId="49" fontId="23" fillId="3" borderId="16" xfId="0" applyNumberFormat="1" applyFont="1" applyFill="1" applyBorder="1"/>
    <xf numFmtId="0" fontId="22" fillId="3" borderId="16" xfId="0" applyFont="1" applyFill="1" applyBorder="1" applyProtection="1">
      <protection locked="0"/>
    </xf>
    <xf numFmtId="9" fontId="20" fillId="3" borderId="16" xfId="0" applyNumberFormat="1" applyFont="1" applyFill="1" applyBorder="1" applyProtection="1">
      <protection locked="0"/>
    </xf>
    <xf numFmtId="0" fontId="27" fillId="9" borderId="106" xfId="0" applyFont="1" applyFill="1" applyBorder="1"/>
    <xf numFmtId="0" fontId="21" fillId="0" borderId="107" xfId="0" applyFont="1" applyBorder="1" applyAlignment="1">
      <alignment horizontal="center" vertical="center"/>
    </xf>
    <xf numFmtId="0" fontId="5" fillId="8" borderId="3" xfId="0" applyFont="1" applyFill="1" applyBorder="1"/>
    <xf numFmtId="0" fontId="5" fillId="7" borderId="0" xfId="0" applyFont="1" applyFill="1" applyAlignment="1">
      <alignment vertical="center"/>
    </xf>
    <xf numFmtId="0" fontId="5" fillId="7" borderId="31" xfId="0" applyFont="1" applyFill="1" applyBorder="1" applyAlignment="1">
      <alignment vertical="center"/>
    </xf>
    <xf numFmtId="0" fontId="0" fillId="0" borderId="3" xfId="0" applyBorder="1"/>
    <xf numFmtId="10" fontId="5" fillId="9" borderId="0" xfId="1" applyNumberFormat="1" applyFont="1" applyFill="1" applyBorder="1" applyAlignment="1" applyProtection="1">
      <alignment horizontal="left" vertical="center" wrapText="1"/>
    </xf>
    <xf numFmtId="165" fontId="20" fillId="0" borderId="91" xfId="3" applyNumberFormat="1" applyFont="1" applyBorder="1"/>
    <xf numFmtId="165" fontId="20" fillId="0" borderId="92" xfId="3" applyNumberFormat="1" applyFont="1" applyBorder="1"/>
    <xf numFmtId="165" fontId="2" fillId="0" borderId="11" xfId="3" applyNumberFormat="1" applyFont="1" applyBorder="1"/>
    <xf numFmtId="165" fontId="0" fillId="0" borderId="24" xfId="3" applyNumberFormat="1" applyFont="1" applyBorder="1"/>
    <xf numFmtId="165" fontId="3" fillId="0" borderId="23" xfId="3" applyNumberFormat="1" applyFont="1" applyBorder="1"/>
    <xf numFmtId="165" fontId="5" fillId="3" borderId="16" xfId="0" applyNumberFormat="1" applyFont="1" applyFill="1" applyBorder="1" applyAlignment="1" applyProtection="1">
      <alignment horizontal="center"/>
      <protection locked="0"/>
    </xf>
    <xf numFmtId="165" fontId="5" fillId="3" borderId="96" xfId="0" applyNumberFormat="1" applyFont="1" applyFill="1" applyBorder="1" applyAlignment="1" applyProtection="1">
      <alignment horizontal="center"/>
      <protection locked="0"/>
    </xf>
    <xf numFmtId="165" fontId="5" fillId="3" borderId="101" xfId="0" applyNumberFormat="1" applyFont="1" applyFill="1" applyBorder="1" applyAlignment="1" applyProtection="1">
      <alignment horizontal="center"/>
      <protection locked="0"/>
    </xf>
    <xf numFmtId="165" fontId="2" fillId="0" borderId="2" xfId="3" applyNumberFormat="1" applyFont="1" applyBorder="1"/>
    <xf numFmtId="165" fontId="0" fillId="0" borderId="0" xfId="3" applyNumberFormat="1" applyFont="1"/>
    <xf numFmtId="165" fontId="20" fillId="3" borderId="94" xfId="3" applyNumberFormat="1" applyFont="1" applyFill="1" applyBorder="1" applyProtection="1">
      <protection locked="0"/>
    </xf>
    <xf numFmtId="165" fontId="20" fillId="3" borderId="98" xfId="3" applyNumberFormat="1" applyFont="1" applyFill="1" applyBorder="1" applyProtection="1">
      <protection locked="0"/>
    </xf>
    <xf numFmtId="165" fontId="2" fillId="0" borderId="2" xfId="3" applyNumberFormat="1" applyFont="1" applyBorder="1" applyProtection="1"/>
    <xf numFmtId="165" fontId="2" fillId="0" borderId="11" xfId="3" applyNumberFormat="1" applyFont="1" applyBorder="1" applyProtection="1"/>
    <xf numFmtId="165" fontId="0" fillId="0" borderId="0" xfId="3" applyNumberFormat="1" applyFont="1" applyBorder="1" applyProtection="1"/>
    <xf numFmtId="165" fontId="0" fillId="0" borderId="12" xfId="3" applyNumberFormat="1" applyFont="1" applyBorder="1" applyProtection="1"/>
    <xf numFmtId="165" fontId="3" fillId="0" borderId="14" xfId="3" applyNumberFormat="1" applyFont="1" applyBorder="1" applyProtection="1"/>
    <xf numFmtId="165" fontId="3" fillId="0" borderId="23" xfId="3" applyNumberFormat="1" applyFont="1" applyBorder="1" applyProtection="1"/>
    <xf numFmtId="165" fontId="20" fillId="0" borderId="93" xfId="3" applyNumberFormat="1" applyFont="1" applyBorder="1"/>
    <xf numFmtId="165" fontId="2" fillId="0" borderId="0" xfId="3" applyNumberFormat="1" applyFont="1" applyBorder="1" applyProtection="1"/>
    <xf numFmtId="165" fontId="20" fillId="3" borderId="108" xfId="3" applyNumberFormat="1" applyFont="1" applyFill="1" applyBorder="1" applyProtection="1">
      <protection locked="0"/>
    </xf>
    <xf numFmtId="165" fontId="20" fillId="3" borderId="109" xfId="3" applyNumberFormat="1" applyFont="1" applyFill="1" applyBorder="1" applyProtection="1">
      <protection locked="0"/>
    </xf>
    <xf numFmtId="165" fontId="20" fillId="0" borderId="91" xfId="0" applyNumberFormat="1" applyFont="1" applyBorder="1"/>
    <xf numFmtId="165" fontId="2" fillId="0" borderId="12" xfId="3" applyNumberFormat="1" applyFont="1" applyBorder="1" applyProtection="1"/>
    <xf numFmtId="165" fontId="0" fillId="0" borderId="12" xfId="3" applyNumberFormat="1" applyFont="1" applyFill="1" applyBorder="1" applyProtection="1"/>
    <xf numFmtId="165" fontId="0" fillId="3" borderId="12" xfId="3" applyNumberFormat="1" applyFont="1" applyFill="1" applyBorder="1" applyProtection="1">
      <protection locked="0"/>
    </xf>
    <xf numFmtId="165" fontId="3" fillId="0" borderId="24" xfId="3" applyNumberFormat="1" applyFont="1" applyFill="1" applyBorder="1"/>
    <xf numFmtId="165" fontId="0" fillId="3" borderId="23" xfId="3" applyNumberFormat="1" applyFont="1" applyFill="1" applyBorder="1" applyProtection="1">
      <protection locked="0"/>
    </xf>
    <xf numFmtId="165" fontId="5" fillId="3" borderId="12" xfId="3" applyNumberFormat="1" applyFont="1" applyFill="1" applyBorder="1" applyProtection="1">
      <protection locked="0"/>
    </xf>
    <xf numFmtId="165" fontId="0" fillId="0" borderId="23" xfId="3" applyNumberFormat="1" applyFont="1" applyFill="1" applyBorder="1" applyProtection="1"/>
    <xf numFmtId="165" fontId="3" fillId="0" borderId="12" xfId="3" applyNumberFormat="1" applyFont="1" applyFill="1" applyBorder="1"/>
    <xf numFmtId="165" fontId="5" fillId="3" borderId="23" xfId="3" applyNumberFormat="1" applyFont="1" applyFill="1" applyBorder="1" applyProtection="1">
      <protection locked="0"/>
    </xf>
    <xf numFmtId="165" fontId="0" fillId="0" borderId="23" xfId="3" applyNumberFormat="1" applyFont="1" applyFill="1" applyBorder="1"/>
    <xf numFmtId="165" fontId="0" fillId="0" borderId="12" xfId="3" applyNumberFormat="1" applyFont="1" applyFill="1" applyBorder="1"/>
    <xf numFmtId="165" fontId="0" fillId="0" borderId="24" xfId="3" applyNumberFormat="1" applyFont="1" applyFill="1" applyBorder="1"/>
    <xf numFmtId="165" fontId="0" fillId="0" borderId="12" xfId="3" applyNumberFormat="1" applyFont="1" applyBorder="1"/>
    <xf numFmtId="165" fontId="3" fillId="0" borderId="22" xfId="3" applyNumberFormat="1" applyFont="1" applyBorder="1"/>
    <xf numFmtId="165" fontId="0" fillId="0" borderId="23" xfId="3" applyNumberFormat="1" applyFont="1" applyBorder="1"/>
    <xf numFmtId="165" fontId="0" fillId="3" borderId="11" xfId="3" applyNumberFormat="1" applyFont="1" applyFill="1" applyBorder="1" applyProtection="1">
      <protection locked="0"/>
    </xf>
    <xf numFmtId="165" fontId="0" fillId="0" borderId="0" xfId="0" applyNumberFormat="1"/>
    <xf numFmtId="165" fontId="3" fillId="0" borderId="44" xfId="0" applyNumberFormat="1" applyFont="1" applyBorder="1"/>
    <xf numFmtId="165" fontId="0" fillId="0" borderId="9" xfId="0" applyNumberFormat="1" applyBorder="1"/>
    <xf numFmtId="165" fontId="5" fillId="3" borderId="29" xfId="3" applyNumberFormat="1" applyFont="1" applyFill="1" applyBorder="1" applyAlignment="1" applyProtection="1">
      <alignment horizontal="center"/>
      <protection locked="0"/>
    </xf>
    <xf numFmtId="165" fontId="3" fillId="0" borderId="29" xfId="3" applyNumberFormat="1" applyFont="1" applyBorder="1" applyAlignment="1">
      <alignment horizontal="center"/>
    </xf>
    <xf numFmtId="165" fontId="0" fillId="0" borderId="29" xfId="3" applyNumberFormat="1" applyFont="1" applyBorder="1"/>
    <xf numFmtId="165" fontId="5" fillId="0" borderId="29" xfId="3" applyNumberFormat="1" applyFont="1" applyBorder="1"/>
    <xf numFmtId="165" fontId="5" fillId="0" borderId="28" xfId="3" applyNumberFormat="1" applyFont="1" applyBorder="1"/>
    <xf numFmtId="165" fontId="3" fillId="0" borderId="28" xfId="3" applyNumberFormat="1" applyFont="1" applyBorder="1"/>
    <xf numFmtId="165" fontId="5" fillId="0" borderId="36" xfId="3" applyNumberFormat="1" applyFont="1" applyBorder="1" applyAlignment="1">
      <alignment horizontal="center"/>
    </xf>
    <xf numFmtId="165" fontId="5" fillId="6" borderId="29" xfId="3" applyNumberFormat="1" applyFont="1" applyFill="1" applyBorder="1"/>
    <xf numFmtId="165" fontId="5" fillId="6" borderId="38" xfId="3" applyNumberFormat="1" applyFont="1" applyFill="1" applyBorder="1" applyAlignment="1">
      <alignment horizontal="center"/>
    </xf>
    <xf numFmtId="165" fontId="5" fillId="0" borderId="39" xfId="3" applyNumberFormat="1" applyFont="1" applyBorder="1"/>
    <xf numFmtId="165" fontId="3" fillId="0" borderId="41" xfId="3" applyNumberFormat="1" applyFont="1" applyBorder="1"/>
    <xf numFmtId="165" fontId="3" fillId="0" borderId="42" xfId="3" applyNumberFormat="1" applyFont="1" applyBorder="1"/>
    <xf numFmtId="165" fontId="0" fillId="3" borderId="17" xfId="0" applyNumberFormat="1" applyFill="1" applyBorder="1" applyProtection="1">
      <protection locked="0"/>
    </xf>
    <xf numFmtId="165" fontId="5" fillId="8" borderId="17" xfId="0" applyNumberFormat="1" applyFont="1" applyFill="1" applyBorder="1" applyAlignment="1" applyProtection="1">
      <alignment horizontal="center"/>
      <protection locked="0"/>
    </xf>
    <xf numFmtId="165" fontId="5" fillId="8" borderId="29" xfId="0" applyNumberFormat="1" applyFont="1" applyFill="1" applyBorder="1" applyAlignment="1" applyProtection="1">
      <alignment horizontal="center"/>
      <protection locked="0"/>
    </xf>
    <xf numFmtId="165" fontId="0" fillId="8" borderId="69" xfId="0" applyNumberFormat="1" applyFill="1" applyBorder="1" applyAlignment="1">
      <alignment horizontal="center"/>
    </xf>
    <xf numFmtId="165" fontId="0" fillId="0" borderId="12" xfId="0" applyNumberFormat="1" applyBorder="1"/>
    <xf numFmtId="165" fontId="5" fillId="0" borderId="0" xfId="0" applyNumberFormat="1" applyFont="1"/>
    <xf numFmtId="165" fontId="5" fillId="7" borderId="0" xfId="0" applyNumberFormat="1" applyFont="1" applyFill="1" applyAlignment="1">
      <alignment vertical="center"/>
    </xf>
    <xf numFmtId="165" fontId="0" fillId="3" borderId="0" xfId="0" applyNumberFormat="1" applyFill="1" applyProtection="1">
      <protection locked="0"/>
    </xf>
    <xf numFmtId="165" fontId="0" fillId="8" borderId="17" xfId="0" applyNumberFormat="1" applyFill="1" applyBorder="1" applyAlignment="1">
      <alignment horizontal="center"/>
    </xf>
    <xf numFmtId="165" fontId="0" fillId="8" borderId="29" xfId="0" applyNumberFormat="1" applyFill="1" applyBorder="1" applyAlignment="1">
      <alignment horizontal="center"/>
    </xf>
    <xf numFmtId="165" fontId="0" fillId="3" borderId="82" xfId="0" applyNumberFormat="1" applyFill="1" applyBorder="1" applyProtection="1">
      <protection locked="0"/>
    </xf>
    <xf numFmtId="165" fontId="0" fillId="8" borderId="82" xfId="0" applyNumberFormat="1" applyFill="1" applyBorder="1" applyAlignment="1">
      <alignment horizontal="center"/>
    </xf>
    <xf numFmtId="165" fontId="0" fillId="8" borderId="41" xfId="0" applyNumberFormat="1" applyFill="1" applyBorder="1" applyAlignment="1">
      <alignment horizontal="center"/>
    </xf>
    <xf numFmtId="165" fontId="0" fillId="8" borderId="70" xfId="0" applyNumberFormat="1" applyFill="1" applyBorder="1" applyAlignment="1">
      <alignment horizontal="center"/>
    </xf>
    <xf numFmtId="165" fontId="5" fillId="7" borderId="31" xfId="0" applyNumberFormat="1" applyFont="1" applyFill="1" applyBorder="1" applyAlignment="1">
      <alignment vertical="center"/>
    </xf>
    <xf numFmtId="165" fontId="0" fillId="3" borderId="31" xfId="0" applyNumberFormat="1" applyFill="1" applyBorder="1" applyProtection="1">
      <protection locked="0"/>
    </xf>
    <xf numFmtId="165" fontId="0" fillId="8" borderId="83" xfId="0" applyNumberFormat="1" applyFill="1" applyBorder="1" applyProtection="1">
      <protection locked="0"/>
    </xf>
    <xf numFmtId="165" fontId="0" fillId="8" borderId="65" xfId="0" applyNumberFormat="1" applyFill="1" applyBorder="1" applyProtection="1">
      <protection locked="0"/>
    </xf>
    <xf numFmtId="165" fontId="0" fillId="8" borderId="71" xfId="0" applyNumberFormat="1" applyFill="1" applyBorder="1" applyAlignment="1">
      <alignment horizontal="center"/>
    </xf>
    <xf numFmtId="165" fontId="0" fillId="8" borderId="66" xfId="0" applyNumberFormat="1" applyFill="1" applyBorder="1" applyProtection="1">
      <protection locked="0"/>
    </xf>
    <xf numFmtId="165" fontId="0" fillId="8" borderId="32" xfId="0" applyNumberFormat="1" applyFill="1" applyBorder="1" applyAlignment="1">
      <alignment horizontal="center"/>
    </xf>
    <xf numFmtId="165" fontId="0" fillId="8" borderId="86" xfId="0" applyNumberFormat="1" applyFill="1" applyBorder="1" applyAlignment="1">
      <alignment horizontal="center"/>
    </xf>
    <xf numFmtId="165" fontId="0" fillId="8" borderId="12" xfId="0" applyNumberFormat="1" applyFill="1" applyBorder="1" applyAlignment="1">
      <alignment horizontal="center"/>
    </xf>
    <xf numFmtId="165" fontId="0" fillId="8" borderId="79" xfId="0" applyNumberFormat="1" applyFill="1" applyBorder="1" applyProtection="1">
      <protection locked="0"/>
    </xf>
    <xf numFmtId="165" fontId="0" fillId="0" borderId="80" xfId="0" applyNumberFormat="1" applyBorder="1"/>
    <xf numFmtId="165" fontId="0" fillId="0" borderId="80" xfId="0" applyNumberFormat="1" applyBorder="1" applyAlignment="1">
      <alignment horizontal="center"/>
    </xf>
    <xf numFmtId="165" fontId="0" fillId="8" borderId="75" xfId="0" applyNumberFormat="1" applyFill="1" applyBorder="1"/>
    <xf numFmtId="165" fontId="0" fillId="0" borderId="75" xfId="0" applyNumberFormat="1" applyBorder="1"/>
    <xf numFmtId="165" fontId="0" fillId="0" borderId="84" xfId="0" applyNumberFormat="1" applyBorder="1" applyAlignment="1">
      <alignment horizontal="center"/>
    </xf>
    <xf numFmtId="165" fontId="0" fillId="8" borderId="78" xfId="0" applyNumberFormat="1" applyFill="1" applyBorder="1"/>
    <xf numFmtId="165" fontId="0" fillId="0" borderId="81" xfId="0" applyNumberFormat="1" applyBorder="1"/>
    <xf numFmtId="165" fontId="0" fillId="0" borderId="81" xfId="0" applyNumberFormat="1" applyBorder="1" applyAlignment="1">
      <alignment horizontal="center"/>
    </xf>
    <xf numFmtId="165" fontId="10" fillId="0" borderId="77" xfId="0" applyNumberFormat="1" applyFont="1" applyBorder="1" applyAlignment="1">
      <alignment horizontal="center"/>
    </xf>
    <xf numFmtId="165" fontId="0" fillId="0" borderId="20" xfId="0" applyNumberFormat="1" applyBorder="1"/>
    <xf numFmtId="165" fontId="18" fillId="0" borderId="76" xfId="0" applyNumberFormat="1" applyFont="1" applyBorder="1"/>
    <xf numFmtId="165" fontId="0" fillId="0" borderId="76" xfId="0" applyNumberFormat="1" applyBorder="1"/>
    <xf numFmtId="165" fontId="0" fillId="0" borderId="85" xfId="0" applyNumberFormat="1" applyBorder="1" applyAlignment="1">
      <alignment horizontal="center"/>
    </xf>
    <xf numFmtId="165" fontId="0" fillId="9" borderId="0" xfId="0" applyNumberFormat="1" applyFill="1" applyAlignment="1">
      <alignment horizontal="center"/>
    </xf>
    <xf numFmtId="165" fontId="0" fillId="8" borderId="0" xfId="0" applyNumberFormat="1" applyFill="1" applyAlignment="1">
      <alignment horizontal="center"/>
    </xf>
    <xf numFmtId="165" fontId="0" fillId="8" borderId="11" xfId="0" applyNumberFormat="1" applyFill="1" applyBorder="1" applyAlignment="1">
      <alignment horizontal="center"/>
    </xf>
    <xf numFmtId="165" fontId="0" fillId="9" borderId="0" xfId="0" applyNumberFormat="1" applyFill="1"/>
    <xf numFmtId="165" fontId="0" fillId="8" borderId="0" xfId="0" applyNumberFormat="1" applyFill="1"/>
    <xf numFmtId="165" fontId="0" fillId="8" borderId="12" xfId="0" applyNumberFormat="1" applyFill="1" applyBorder="1"/>
    <xf numFmtId="0" fontId="8" fillId="0" borderId="7" xfId="0" applyFont="1" applyBorder="1" applyAlignment="1">
      <alignment horizontal="center" vertical="center" wrapText="1"/>
    </xf>
    <xf numFmtId="0" fontId="3" fillId="0" borderId="0" xfId="0" applyFont="1" applyAlignment="1">
      <alignment horizontal="center"/>
    </xf>
    <xf numFmtId="44" fontId="25" fillId="0" borderId="5" xfId="3" applyFont="1" applyBorder="1" applyAlignment="1" applyProtection="1">
      <alignment vertical="center"/>
      <protection locked="0"/>
    </xf>
    <xf numFmtId="165" fontId="20" fillId="0" borderId="112" xfId="3" applyNumberFormat="1" applyFont="1" applyBorder="1"/>
    <xf numFmtId="165" fontId="3" fillId="0" borderId="9" xfId="0" applyNumberFormat="1" applyFont="1" applyBorder="1"/>
    <xf numFmtId="165" fontId="5" fillId="0" borderId="9" xfId="0" applyNumberFormat="1" applyFont="1" applyBorder="1"/>
    <xf numFmtId="165" fontId="5" fillId="0" borderId="51" xfId="0" applyNumberFormat="1" applyFont="1" applyBorder="1"/>
    <xf numFmtId="165" fontId="9" fillId="0" borderId="113" xfId="0" applyNumberFormat="1" applyFont="1" applyBorder="1"/>
    <xf numFmtId="165" fontId="9" fillId="0" borderId="9" xfId="0" applyNumberFormat="1" applyFont="1" applyBorder="1"/>
    <xf numFmtId="165" fontId="9" fillId="0" borderId="7" xfId="0" applyNumberFormat="1" applyFont="1" applyBorder="1"/>
    <xf numFmtId="44" fontId="3" fillId="0" borderId="7" xfId="3" applyFont="1" applyFill="1" applyBorder="1" applyProtection="1">
      <protection locked="0"/>
    </xf>
    <xf numFmtId="0" fontId="0" fillId="0" borderId="7" xfId="0" applyBorder="1"/>
    <xf numFmtId="44" fontId="5" fillId="0" borderId="0" xfId="3" applyFont="1"/>
    <xf numFmtId="0" fontId="21" fillId="0" borderId="107" xfId="0" applyFont="1" applyBorder="1" applyAlignment="1">
      <alignment horizontal="center" vertical="center" wrapText="1"/>
    </xf>
    <xf numFmtId="1" fontId="0" fillId="0" borderId="0" xfId="3" applyNumberFormat="1" applyFont="1"/>
    <xf numFmtId="44" fontId="0" fillId="0" borderId="12" xfId="3" applyFont="1" applyFill="1" applyBorder="1" applyAlignment="1" applyProtection="1">
      <alignment vertical="center" wrapText="1"/>
    </xf>
    <xf numFmtId="0" fontId="12" fillId="0" borderId="16" xfId="0" applyFont="1" applyBorder="1" applyAlignment="1">
      <alignment horizontal="left"/>
    </xf>
    <xf numFmtId="0" fontId="12" fillId="0" borderId="0" xfId="0" applyFont="1" applyAlignment="1">
      <alignment horizontal="left"/>
    </xf>
    <xf numFmtId="0" fontId="12" fillId="0" borderId="12" xfId="0" applyFont="1" applyBorder="1" applyAlignment="1">
      <alignment horizontal="left"/>
    </xf>
    <xf numFmtId="0" fontId="9" fillId="0" borderId="27" xfId="0" applyFont="1" applyBorder="1" applyAlignment="1">
      <alignment horizontal="left"/>
    </xf>
    <xf numFmtId="0" fontId="9" fillId="0" borderId="21" xfId="0" applyFont="1" applyBorder="1" applyAlignment="1">
      <alignment horizontal="left"/>
    </xf>
    <xf numFmtId="0" fontId="9" fillId="0" borderId="22" xfId="0" applyFont="1" applyBorder="1" applyAlignment="1">
      <alignment horizontal="left"/>
    </xf>
    <xf numFmtId="168" fontId="20" fillId="0" borderId="91" xfId="0" applyNumberFormat="1" applyFont="1" applyBorder="1"/>
    <xf numFmtId="168" fontId="20" fillId="0" borderId="93" xfId="0" applyNumberFormat="1" applyFont="1" applyBorder="1"/>
    <xf numFmtId="165" fontId="20" fillId="0" borderId="93" xfId="0" applyNumberFormat="1" applyFont="1" applyBorder="1"/>
    <xf numFmtId="44" fontId="20" fillId="0" borderId="0" xfId="3" applyFont="1" applyFill="1" applyBorder="1" applyProtection="1">
      <protection locked="0"/>
    </xf>
    <xf numFmtId="44" fontId="20" fillId="0" borderId="0" xfId="0" applyNumberFormat="1" applyFont="1"/>
    <xf numFmtId="44" fontId="20" fillId="0" borderId="0" xfId="0" applyNumberFormat="1" applyFont="1" applyProtection="1">
      <protection locked="0"/>
    </xf>
    <xf numFmtId="0" fontId="3" fillId="0" borderId="15" xfId="0" applyFont="1" applyBorder="1" applyAlignment="1">
      <alignment vertical="center"/>
    </xf>
    <xf numFmtId="0" fontId="3" fillId="0" borderId="14" xfId="0" applyFont="1" applyBorder="1" applyAlignment="1">
      <alignment vertical="center"/>
    </xf>
    <xf numFmtId="0" fontId="3" fillId="0" borderId="23" xfId="0" applyFont="1" applyBorder="1" applyAlignment="1">
      <alignment vertical="center"/>
    </xf>
    <xf numFmtId="0" fontId="3" fillId="0" borderId="16" xfId="0" applyFont="1" applyBorder="1" applyAlignment="1">
      <alignment vertical="center"/>
    </xf>
    <xf numFmtId="0" fontId="3" fillId="0" borderId="0" xfId="0" applyFont="1" applyAlignment="1">
      <alignment vertical="center"/>
    </xf>
    <xf numFmtId="0" fontId="3" fillId="0" borderId="12"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4" xfId="0" applyFont="1" applyBorder="1" applyAlignment="1">
      <alignment vertical="center"/>
    </xf>
    <xf numFmtId="0" fontId="10" fillId="0" borderId="0" xfId="0" applyFont="1" applyProtection="1">
      <protection locked="0"/>
    </xf>
    <xf numFmtId="0" fontId="10" fillId="0" borderId="2" xfId="0" applyFont="1" applyBorder="1" applyProtection="1">
      <protection locked="0"/>
    </xf>
    <xf numFmtId="165" fontId="2" fillId="0" borderId="3" xfId="3" applyNumberFormat="1" applyFont="1" applyBorder="1" applyProtection="1"/>
    <xf numFmtId="165" fontId="20" fillId="0" borderId="117" xfId="3" applyNumberFormat="1" applyFont="1" applyBorder="1"/>
    <xf numFmtId="44" fontId="20" fillId="0" borderId="6" xfId="0" applyNumberFormat="1" applyFont="1" applyBorder="1"/>
    <xf numFmtId="0" fontId="3" fillId="0" borderId="24" xfId="0" applyFont="1" applyBorder="1"/>
    <xf numFmtId="0" fontId="3" fillId="0" borderId="118" xfId="0" applyFont="1" applyBorder="1" applyAlignment="1">
      <alignment horizontal="left"/>
    </xf>
    <xf numFmtId="44" fontId="0" fillId="0" borderId="51" xfId="3" applyFont="1" applyBorder="1"/>
    <xf numFmtId="44" fontId="0" fillId="0" borderId="9" xfId="3" applyFont="1" applyBorder="1"/>
    <xf numFmtId="44" fontId="3" fillId="0" borderId="0" xfId="3" applyFont="1" applyBorder="1"/>
    <xf numFmtId="44" fontId="3" fillId="0" borderId="3" xfId="3" applyFont="1" applyBorder="1"/>
    <xf numFmtId="44" fontId="0" fillId="0" borderId="3" xfId="3" applyFont="1" applyFill="1" applyBorder="1"/>
    <xf numFmtId="0" fontId="30" fillId="0" borderId="67" xfId="0" applyFont="1" applyBorder="1" applyAlignment="1">
      <alignment horizontal="center" vertical="center"/>
    </xf>
    <xf numFmtId="165" fontId="3" fillId="0" borderId="118" xfId="3" applyNumberFormat="1" applyFont="1" applyBorder="1" applyProtection="1"/>
    <xf numFmtId="165" fontId="0" fillId="0" borderId="24" xfId="3" applyNumberFormat="1" applyFont="1" applyBorder="1" applyProtection="1"/>
    <xf numFmtId="44" fontId="5" fillId="0" borderId="11" xfId="3" applyFont="1" applyFill="1" applyBorder="1" applyAlignment="1" applyProtection="1">
      <alignment vertical="center"/>
    </xf>
    <xf numFmtId="44" fontId="5" fillId="0" borderId="12" xfId="3" applyFont="1" applyFill="1" applyBorder="1" applyAlignment="1" applyProtection="1">
      <alignment vertical="center"/>
    </xf>
    <xf numFmtId="164" fontId="20" fillId="0" borderId="8" xfId="1" applyNumberFormat="1" applyFont="1" applyBorder="1" applyAlignment="1">
      <alignment horizontal="center" vertical="center"/>
    </xf>
    <xf numFmtId="164" fontId="20" fillId="0" borderId="110" xfId="1" applyNumberFormat="1" applyFont="1" applyBorder="1" applyAlignment="1">
      <alignment horizontal="center" vertical="center"/>
    </xf>
    <xf numFmtId="164" fontId="20" fillId="0" borderId="111" xfId="1" applyNumberFormat="1" applyFont="1" applyBorder="1" applyAlignment="1">
      <alignment horizontal="center" vertical="center"/>
    </xf>
    <xf numFmtId="44" fontId="3" fillId="0" borderId="3" xfId="3" applyFont="1" applyFill="1" applyBorder="1"/>
    <xf numFmtId="165" fontId="0" fillId="0" borderId="0" xfId="3" applyNumberFormat="1" applyFont="1" applyFill="1" applyBorder="1" applyProtection="1"/>
    <xf numFmtId="165" fontId="3" fillId="0" borderId="0" xfId="3" applyNumberFormat="1" applyFont="1" applyBorder="1" applyProtection="1"/>
    <xf numFmtId="165" fontId="3" fillId="0" borderId="0" xfId="3" applyNumberFormat="1" applyFont="1" applyFill="1" applyBorder="1" applyProtection="1"/>
    <xf numFmtId="165" fontId="2" fillId="0" borderId="2" xfId="3" applyNumberFormat="1" applyFont="1" applyFill="1" applyBorder="1" applyProtection="1"/>
    <xf numFmtId="165" fontId="0" fillId="0" borderId="3" xfId="3" applyNumberFormat="1" applyFont="1" applyBorder="1" applyProtection="1"/>
    <xf numFmtId="0" fontId="3" fillId="0" borderId="3" xfId="0" applyFont="1" applyBorder="1" applyAlignment="1">
      <alignment horizontal="center"/>
    </xf>
    <xf numFmtId="44" fontId="5" fillId="0" borderId="3" xfId="3" applyFont="1" applyFill="1" applyBorder="1" applyProtection="1">
      <protection locked="0"/>
    </xf>
    <xf numFmtId="0" fontId="3" fillId="3" borderId="5" xfId="0" applyFont="1" applyFill="1" applyBorder="1" applyAlignment="1" applyProtection="1">
      <alignment horizontal="center"/>
      <protection locked="0"/>
    </xf>
    <xf numFmtId="0" fontId="3" fillId="3" borderId="6" xfId="0" applyFont="1" applyFill="1" applyBorder="1" applyAlignment="1" applyProtection="1">
      <alignment horizontal="center"/>
      <protection locked="0"/>
    </xf>
    <xf numFmtId="164" fontId="20" fillId="0" borderId="119" xfId="1" applyNumberFormat="1" applyFont="1" applyBorder="1" applyAlignment="1">
      <alignment horizontal="center" vertical="center"/>
    </xf>
    <xf numFmtId="2" fontId="5" fillId="0" borderId="6" xfId="6" applyNumberFormat="1" applyFont="1" applyBorder="1" applyProtection="1"/>
    <xf numFmtId="44" fontId="5" fillId="0" borderId="0" xfId="6" applyFont="1" applyBorder="1" applyAlignment="1" applyProtection="1">
      <alignment horizontal="center" vertical="center" wrapText="1"/>
      <protection locked="0"/>
    </xf>
    <xf numFmtId="44" fontId="5" fillId="0" borderId="3" xfId="6" applyFont="1" applyBorder="1" applyAlignment="1">
      <alignment horizontal="center" vertical="center" wrapText="1"/>
    </xf>
    <xf numFmtId="166" fontId="0" fillId="3" borderId="5" xfId="5" applyNumberFormat="1" applyFont="1" applyFill="1" applyBorder="1" applyProtection="1">
      <protection locked="0"/>
    </xf>
    <xf numFmtId="0" fontId="5" fillId="0" borderId="12" xfId="0" applyFont="1" applyBorder="1" applyAlignment="1">
      <alignment horizontal="center" vertical="center" wrapText="1"/>
    </xf>
    <xf numFmtId="44" fontId="8" fillId="0" borderId="7" xfId="3" applyFont="1" applyBorder="1" applyAlignment="1" applyProtection="1">
      <alignment horizontal="center" vertical="center" wrapText="1"/>
      <protection locked="0"/>
    </xf>
    <xf numFmtId="165" fontId="20" fillId="0" borderId="0" xfId="3" applyNumberFormat="1" applyFont="1" applyBorder="1"/>
    <xf numFmtId="164" fontId="0" fillId="0" borderId="120" xfId="1" applyNumberFormat="1" applyFont="1" applyFill="1" applyBorder="1" applyProtection="1"/>
    <xf numFmtId="2" fontId="5" fillId="0" borderId="13" xfId="6" applyNumberFormat="1" applyFont="1" applyBorder="1" applyProtection="1"/>
    <xf numFmtId="165" fontId="5" fillId="3" borderId="17" xfId="0" applyNumberFormat="1" applyFont="1" applyFill="1" applyBorder="1" applyProtection="1">
      <protection locked="0"/>
    </xf>
    <xf numFmtId="165" fontId="20" fillId="3" borderId="12" xfId="3" applyNumberFormat="1" applyFont="1" applyFill="1" applyBorder="1" applyProtection="1">
      <protection locked="0"/>
    </xf>
    <xf numFmtId="165" fontId="20" fillId="3" borderId="23" xfId="3" applyNumberFormat="1" applyFont="1" applyFill="1" applyBorder="1" applyProtection="1">
      <protection locked="0"/>
    </xf>
    <xf numFmtId="0" fontId="9" fillId="0" borderId="1" xfId="0" applyFont="1" applyBorder="1" applyAlignment="1">
      <alignment horizontal="left"/>
    </xf>
    <xf numFmtId="0" fontId="9" fillId="0" borderId="2" xfId="0" applyFont="1" applyBorder="1" applyAlignment="1">
      <alignment horizontal="left"/>
    </xf>
    <xf numFmtId="0" fontId="9" fillId="0" borderId="11" xfId="0" applyFont="1" applyBorder="1" applyAlignment="1">
      <alignment horizontal="left"/>
    </xf>
    <xf numFmtId="0" fontId="3" fillId="0" borderId="14" xfId="0" applyFont="1" applyBorder="1" applyAlignment="1">
      <alignment horizontal="left"/>
    </xf>
    <xf numFmtId="44" fontId="5" fillId="0" borderId="11" xfId="3" applyFont="1" applyFill="1" applyBorder="1" applyAlignment="1" applyProtection="1">
      <alignment vertical="center" wrapText="1"/>
    </xf>
    <xf numFmtId="44" fontId="5" fillId="0" borderId="12" xfId="3" applyFont="1" applyFill="1" applyBorder="1" applyAlignment="1" applyProtection="1">
      <alignment vertical="center" wrapText="1"/>
    </xf>
    <xf numFmtId="44" fontId="9" fillId="0" borderId="5" xfId="3" applyFont="1" applyBorder="1" applyAlignment="1" applyProtection="1">
      <alignment vertical="center"/>
      <protection locked="0"/>
    </xf>
    <xf numFmtId="44" fontId="9" fillId="0" borderId="22" xfId="3" applyFont="1" applyBorder="1" applyAlignment="1" applyProtection="1">
      <alignment horizontal="center" vertical="center" wrapText="1"/>
      <protection locked="0"/>
    </xf>
    <xf numFmtId="44" fontId="7" fillId="0" borderId="12" xfId="2" applyNumberFormat="1" applyFill="1" applyBorder="1" applyAlignment="1" applyProtection="1">
      <alignment vertical="center" wrapText="1"/>
    </xf>
    <xf numFmtId="0" fontId="8" fillId="7" borderId="0" xfId="0" applyFont="1" applyFill="1" applyAlignment="1">
      <alignment vertical="center" wrapText="1"/>
    </xf>
    <xf numFmtId="165" fontId="20" fillId="3" borderId="12" xfId="3" applyNumberFormat="1" applyFont="1" applyFill="1" applyBorder="1" applyAlignment="1" applyProtection="1">
      <alignment wrapText="1"/>
      <protection locked="0"/>
    </xf>
    <xf numFmtId="44" fontId="0" fillId="0" borderId="45" xfId="3" applyFont="1" applyBorder="1" applyAlignment="1"/>
    <xf numFmtId="0" fontId="3" fillId="0" borderId="124" xfId="0" applyFont="1" applyBorder="1" applyAlignment="1">
      <alignment horizontal="left" vertical="center"/>
    </xf>
    <xf numFmtId="0" fontId="3" fillId="0" borderId="125" xfId="0" applyFont="1" applyBorder="1" applyAlignment="1">
      <alignment horizontal="left" vertical="center"/>
    </xf>
    <xf numFmtId="0" fontId="3" fillId="0" borderId="126" xfId="0" applyFont="1" applyBorder="1" applyAlignment="1">
      <alignment horizontal="left" vertical="center"/>
    </xf>
    <xf numFmtId="0" fontId="3" fillId="0" borderId="125" xfId="0" applyFont="1" applyBorder="1"/>
    <xf numFmtId="44" fontId="5" fillId="0" borderId="127" xfId="3" applyFont="1" applyBorder="1" applyAlignment="1">
      <alignment horizontal="center"/>
    </xf>
    <xf numFmtId="44" fontId="5" fillId="0" borderId="125" xfId="3" applyFont="1" applyBorder="1"/>
    <xf numFmtId="44" fontId="5" fillId="0" borderId="125" xfId="3" applyFont="1" applyFill="1" applyBorder="1"/>
    <xf numFmtId="44" fontId="0" fillId="0" borderId="125" xfId="3" applyFont="1" applyBorder="1"/>
    <xf numFmtId="44" fontId="0" fillId="0" borderId="128" xfId="3" applyFont="1" applyBorder="1"/>
    <xf numFmtId="9" fontId="20" fillId="3" borderId="91" xfId="0" applyNumberFormat="1" applyFont="1" applyFill="1" applyBorder="1" applyProtection="1">
      <protection locked="0"/>
    </xf>
    <xf numFmtId="9" fontId="20" fillId="3" borderId="129" xfId="0" applyNumberFormat="1" applyFont="1" applyFill="1" applyBorder="1" applyProtection="1">
      <protection locked="0"/>
    </xf>
    <xf numFmtId="165" fontId="20" fillId="3" borderId="130" xfId="3" applyNumberFormat="1" applyFont="1" applyFill="1" applyBorder="1" applyProtection="1">
      <protection locked="0"/>
    </xf>
    <xf numFmtId="0" fontId="22" fillId="3" borderId="131" xfId="0" applyFont="1" applyFill="1" applyBorder="1" applyProtection="1">
      <protection locked="0"/>
    </xf>
    <xf numFmtId="0" fontId="21" fillId="0" borderId="72" xfId="0" applyFont="1" applyBorder="1" applyAlignment="1">
      <alignment horizontal="center" vertical="center" wrapText="1"/>
    </xf>
    <xf numFmtId="165" fontId="20" fillId="3" borderId="132" xfId="3" applyNumberFormat="1" applyFont="1" applyFill="1" applyBorder="1" applyProtection="1">
      <protection locked="0"/>
    </xf>
    <xf numFmtId="0" fontId="21" fillId="0" borderId="72" xfId="0" applyFont="1" applyBorder="1" applyAlignment="1">
      <alignment horizontal="center" vertical="center"/>
    </xf>
    <xf numFmtId="2" fontId="20" fillId="3" borderId="3" xfId="0" applyNumberFormat="1" applyFont="1" applyFill="1" applyBorder="1" applyAlignment="1" applyProtection="1">
      <alignment horizontal="center"/>
      <protection locked="0"/>
    </xf>
    <xf numFmtId="10" fontId="20" fillId="0" borderId="0" xfId="0" applyNumberFormat="1" applyFont="1"/>
    <xf numFmtId="165" fontId="20" fillId="3" borderId="3" xfId="3" applyNumberFormat="1" applyFont="1" applyFill="1" applyBorder="1" applyProtection="1">
      <protection locked="0"/>
    </xf>
    <xf numFmtId="2" fontId="20" fillId="3" borderId="133" xfId="0" applyNumberFormat="1" applyFont="1" applyFill="1" applyBorder="1" applyAlignment="1" applyProtection="1">
      <alignment horizontal="center"/>
      <protection locked="0"/>
    </xf>
    <xf numFmtId="2" fontId="20" fillId="3" borderId="0" xfId="0" applyNumberFormat="1" applyFont="1" applyFill="1" applyAlignment="1" applyProtection="1">
      <alignment horizontal="center"/>
      <protection locked="0"/>
    </xf>
    <xf numFmtId="168" fontId="20" fillId="0" borderId="0" xfId="0" applyNumberFormat="1" applyFont="1"/>
    <xf numFmtId="165" fontId="20" fillId="0" borderId="9" xfId="3" applyNumberFormat="1" applyFont="1" applyBorder="1"/>
    <xf numFmtId="0" fontId="22" fillId="0" borderId="27" xfId="0" applyFont="1" applyBorder="1" applyAlignment="1">
      <alignment horizontal="center" wrapText="1"/>
    </xf>
    <xf numFmtId="0" fontId="22" fillId="0" borderId="21" xfId="0" applyFont="1" applyBorder="1" applyAlignment="1">
      <alignment horizontal="center" vertical="center" wrapText="1"/>
    </xf>
    <xf numFmtId="44" fontId="22" fillId="0" borderId="21" xfId="3" applyFont="1" applyBorder="1" applyAlignment="1">
      <alignment horizontal="center" wrapText="1"/>
    </xf>
    <xf numFmtId="44" fontId="22" fillId="0" borderId="27" xfId="3" applyFont="1" applyBorder="1" applyAlignment="1">
      <alignment horizontal="center" vertical="center" wrapText="1"/>
    </xf>
    <xf numFmtId="0" fontId="22" fillId="0" borderId="134" xfId="0" applyFont="1" applyBorder="1" applyAlignment="1">
      <alignment horizontal="center" wrapText="1"/>
    </xf>
    <xf numFmtId="0" fontId="24" fillId="0" borderId="7" xfId="0" applyFont="1" applyBorder="1" applyAlignment="1">
      <alignment horizontal="center" vertical="center"/>
    </xf>
    <xf numFmtId="164" fontId="0" fillId="0" borderId="32" xfId="1" applyNumberFormat="1" applyFont="1" applyBorder="1"/>
    <xf numFmtId="164" fontId="5" fillId="0" borderId="126" xfId="1" applyNumberFormat="1" applyFont="1" applyBorder="1"/>
    <xf numFmtId="165" fontId="0" fillId="4" borderId="12" xfId="3" applyNumberFormat="1" applyFont="1" applyFill="1" applyBorder="1"/>
    <xf numFmtId="165" fontId="3" fillId="4" borderId="24" xfId="3" applyNumberFormat="1" applyFont="1" applyFill="1" applyBorder="1"/>
    <xf numFmtId="0" fontId="3" fillId="4" borderId="14" xfId="0" applyFont="1" applyFill="1" applyBorder="1" applyAlignment="1">
      <alignment horizontal="left" vertical="center"/>
    </xf>
    <xf numFmtId="0" fontId="3" fillId="4" borderId="23" xfId="0" applyFont="1" applyFill="1" applyBorder="1" applyAlignment="1">
      <alignment horizontal="left" vertical="center"/>
    </xf>
    <xf numFmtId="0" fontId="3" fillId="4" borderId="0" xfId="0" applyFont="1" applyFill="1" applyAlignment="1">
      <alignment horizontal="left" vertical="center"/>
    </xf>
    <xf numFmtId="0" fontId="3" fillId="4" borderId="12" xfId="0" applyFont="1" applyFill="1" applyBorder="1" applyAlignment="1">
      <alignment horizontal="left" vertical="center"/>
    </xf>
    <xf numFmtId="0" fontId="3" fillId="4" borderId="19" xfId="0" applyFont="1" applyFill="1" applyBorder="1" applyAlignment="1">
      <alignment horizontal="left" vertical="center"/>
    </xf>
    <xf numFmtId="0" fontId="3" fillId="4" borderId="24" xfId="0" applyFont="1" applyFill="1" applyBorder="1" applyAlignment="1">
      <alignment horizontal="left" vertical="center"/>
    </xf>
    <xf numFmtId="0" fontId="5" fillId="4" borderId="3" xfId="0" applyFont="1" applyFill="1" applyBorder="1"/>
    <xf numFmtId="0" fontId="0" fillId="4" borderId="12" xfId="0" applyFill="1" applyBorder="1"/>
    <xf numFmtId="38" fontId="33" fillId="0" borderId="146" xfId="8" applyFont="1" applyBorder="1"/>
    <xf numFmtId="38" fontId="33" fillId="0" borderId="147" xfId="8" applyFont="1" applyBorder="1"/>
    <xf numFmtId="38" fontId="32" fillId="0" borderId="146" xfId="8" applyFont="1" applyBorder="1"/>
    <xf numFmtId="38" fontId="32" fillId="0" borderId="147" xfId="8" applyFont="1" applyBorder="1"/>
    <xf numFmtId="38" fontId="32" fillId="0" borderId="37" xfId="8" applyFont="1" applyBorder="1"/>
    <xf numFmtId="38" fontId="32" fillId="0" borderId="16" xfId="8" applyFont="1" applyBorder="1"/>
    <xf numFmtId="38" fontId="32" fillId="0" borderId="38" xfId="8" applyFont="1" applyBorder="1"/>
    <xf numFmtId="38" fontId="32" fillId="11" borderId="151" xfId="8" applyFont="1" applyFill="1" applyBorder="1"/>
    <xf numFmtId="38" fontId="32" fillId="11" borderId="152" xfId="8" applyFont="1" applyFill="1" applyBorder="1"/>
    <xf numFmtId="38" fontId="32" fillId="11" borderId="40" xfId="8" applyFont="1" applyFill="1" applyBorder="1"/>
    <xf numFmtId="38" fontId="32" fillId="11" borderId="153" xfId="8" applyFont="1" applyFill="1" applyBorder="1"/>
    <xf numFmtId="0" fontId="32" fillId="0" borderId="142" xfId="7" applyFont="1" applyBorder="1" applyAlignment="1">
      <alignment horizontal="center" vertical="center"/>
    </xf>
    <xf numFmtId="0" fontId="32" fillId="0" borderId="124" xfId="7" applyFont="1" applyBorder="1" applyAlignment="1">
      <alignment horizontal="center" vertical="center"/>
    </xf>
    <xf numFmtId="0" fontId="32" fillId="0" borderId="143" xfId="7" applyFont="1" applyBorder="1" applyAlignment="1">
      <alignment horizontal="center" vertical="center"/>
    </xf>
    <xf numFmtId="0" fontId="32" fillId="0" borderId="144" xfId="7" applyFont="1" applyBorder="1" applyAlignment="1">
      <alignment horizontal="center" vertical="center" wrapText="1"/>
    </xf>
    <xf numFmtId="0" fontId="32" fillId="0" borderId="145" xfId="7" applyFont="1" applyBorder="1" applyAlignment="1">
      <alignment horizontal="center" vertical="center"/>
    </xf>
    <xf numFmtId="38" fontId="33" fillId="12" borderId="148" xfId="8" applyFont="1" applyFill="1" applyBorder="1" applyProtection="1">
      <protection locked="0"/>
    </xf>
    <xf numFmtId="38" fontId="33" fillId="12" borderId="149" xfId="8" applyFont="1" applyFill="1" applyBorder="1" applyProtection="1">
      <protection locked="0"/>
    </xf>
    <xf numFmtId="38" fontId="33" fillId="12" borderId="150" xfId="8" applyFont="1" applyFill="1" applyBorder="1" applyProtection="1">
      <protection locked="0"/>
    </xf>
    <xf numFmtId="38" fontId="33" fillId="12" borderId="37" xfId="8" applyFont="1" applyFill="1" applyBorder="1" applyProtection="1">
      <protection locked="0"/>
    </xf>
    <xf numFmtId="38" fontId="33" fillId="12" borderId="29" xfId="8" applyFont="1" applyFill="1" applyBorder="1" applyProtection="1">
      <protection locked="0"/>
    </xf>
    <xf numFmtId="38" fontId="33" fillId="12" borderId="38" xfId="8" applyFont="1" applyFill="1" applyBorder="1" applyProtection="1">
      <protection locked="0"/>
    </xf>
    <xf numFmtId="0" fontId="32" fillId="0" borderId="143" xfId="7" applyFont="1" applyBorder="1" applyAlignment="1">
      <alignment horizontal="center" vertical="center" wrapText="1"/>
    </xf>
    <xf numFmtId="44" fontId="0" fillId="0" borderId="146" xfId="3" applyFont="1" applyBorder="1"/>
    <xf numFmtId="165" fontId="0" fillId="9" borderId="5" xfId="0" applyNumberFormat="1" applyFill="1" applyBorder="1"/>
    <xf numFmtId="165" fontId="0" fillId="9" borderId="6" xfId="0" applyNumberFormat="1" applyFill="1" applyBorder="1"/>
    <xf numFmtId="165" fontId="0" fillId="7" borderId="6" xfId="0" applyNumberFormat="1" applyFill="1" applyBorder="1"/>
    <xf numFmtId="165" fontId="19" fillId="7" borderId="6" xfId="0" applyNumberFormat="1" applyFont="1" applyFill="1" applyBorder="1"/>
    <xf numFmtId="165" fontId="19" fillId="7" borderId="13" xfId="0" applyNumberFormat="1" applyFont="1" applyFill="1" applyBorder="1"/>
    <xf numFmtId="165" fontId="15" fillId="8" borderId="87" xfId="0" applyNumberFormat="1" applyFont="1" applyFill="1" applyBorder="1" applyAlignment="1">
      <alignment horizontal="center"/>
    </xf>
    <xf numFmtId="165" fontId="15" fillId="8" borderId="89" xfId="0" applyNumberFormat="1" applyFont="1" applyFill="1" applyBorder="1" applyAlignment="1">
      <alignment horizontal="center"/>
    </xf>
    <xf numFmtId="165" fontId="15" fillId="9" borderId="87" xfId="0" applyNumberFormat="1" applyFont="1" applyFill="1" applyBorder="1" applyAlignment="1">
      <alignment horizontal="center"/>
    </xf>
    <xf numFmtId="165" fontId="15" fillId="9" borderId="88" xfId="0" applyNumberFormat="1" applyFont="1" applyFill="1" applyBorder="1" applyAlignment="1">
      <alignment horizontal="center"/>
    </xf>
    <xf numFmtId="165" fontId="0" fillId="9" borderId="3" xfId="0" applyNumberFormat="1" applyFill="1" applyBorder="1"/>
    <xf numFmtId="165" fontId="0" fillId="9" borderId="0" xfId="0" applyNumberFormat="1" applyFill="1"/>
    <xf numFmtId="165" fontId="0" fillId="7" borderId="0" xfId="0" applyNumberFormat="1" applyFill="1"/>
    <xf numFmtId="165" fontId="0" fillId="7" borderId="12" xfId="0" applyNumberFormat="1" applyFill="1" applyBorder="1"/>
    <xf numFmtId="165" fontId="0" fillId="8" borderId="6" xfId="0" applyNumberFormat="1" applyFill="1" applyBorder="1"/>
    <xf numFmtId="165" fontId="0" fillId="8" borderId="0" xfId="0" applyNumberFormat="1" applyFill="1"/>
    <xf numFmtId="165" fontId="0" fillId="8" borderId="12" xfId="0" applyNumberFormat="1" applyFill="1" applyBorder="1"/>
    <xf numFmtId="165" fontId="0" fillId="4" borderId="0" xfId="0" applyNumberFormat="1" applyFill="1"/>
    <xf numFmtId="165" fontId="0" fillId="4" borderId="12" xfId="0" applyNumberFormat="1" applyFill="1" applyBorder="1"/>
    <xf numFmtId="0" fontId="8" fillId="8" borderId="6" xfId="0" applyFont="1" applyFill="1" applyBorder="1" applyAlignment="1">
      <alignment horizontal="left" vertical="center" wrapText="1"/>
    </xf>
    <xf numFmtId="165" fontId="0" fillId="9" borderId="0" xfId="0" applyNumberFormat="1" applyFill="1" applyAlignment="1">
      <alignment vertical="center"/>
    </xf>
    <xf numFmtId="0" fontId="15" fillId="8" borderId="8" xfId="0" applyFont="1" applyFill="1" applyBorder="1" applyAlignment="1">
      <alignment horizontal="center" vertical="center" textRotation="90"/>
    </xf>
    <xf numFmtId="0" fontId="15" fillId="8" borderId="9" xfId="0" applyFont="1" applyFill="1" applyBorder="1" applyAlignment="1">
      <alignment horizontal="center" vertical="center" textRotation="90"/>
    </xf>
    <xf numFmtId="0" fontId="15" fillId="8" borderId="10" xfId="0" applyFont="1" applyFill="1" applyBorder="1" applyAlignment="1">
      <alignment horizontal="center" vertical="center" textRotation="90"/>
    </xf>
    <xf numFmtId="165" fontId="0" fillId="8" borderId="6" xfId="0" applyNumberFormat="1" applyFill="1" applyBorder="1" applyAlignment="1">
      <alignment horizontal="center"/>
    </xf>
    <xf numFmtId="165" fontId="0" fillId="8" borderId="13" xfId="0" applyNumberFormat="1" applyFill="1" applyBorder="1" applyAlignment="1">
      <alignment horizontal="center"/>
    </xf>
    <xf numFmtId="165" fontId="0" fillId="9" borderId="6" xfId="0" applyNumberFormat="1" applyFill="1" applyBorder="1" applyAlignment="1">
      <alignment horizontal="left"/>
    </xf>
    <xf numFmtId="165" fontId="0" fillId="8" borderId="6" xfId="0" applyNumberFormat="1" applyFill="1" applyBorder="1" applyAlignment="1">
      <alignment horizontal="left"/>
    </xf>
    <xf numFmtId="165" fontId="0" fillId="8" borderId="13" xfId="0" applyNumberFormat="1" applyFill="1" applyBorder="1"/>
    <xf numFmtId="165" fontId="0" fillId="8" borderId="2" xfId="0" applyNumberFormat="1" applyFill="1" applyBorder="1"/>
    <xf numFmtId="165" fontId="0" fillId="8" borderId="11" xfId="0" applyNumberFormat="1" applyFill="1" applyBorder="1"/>
    <xf numFmtId="0" fontId="15" fillId="8" borderId="2" xfId="0" applyFont="1" applyFill="1" applyBorder="1" applyAlignment="1">
      <alignment horizontal="center"/>
    </xf>
    <xf numFmtId="0" fontId="15" fillId="8" borderId="11" xfId="0" applyFont="1" applyFill="1" applyBorder="1" applyAlignment="1">
      <alignment horizontal="center"/>
    </xf>
    <xf numFmtId="165" fontId="15" fillId="9" borderId="21" xfId="0" applyNumberFormat="1" applyFont="1" applyFill="1" applyBorder="1" applyAlignment="1">
      <alignment horizontal="center"/>
    </xf>
    <xf numFmtId="165" fontId="15" fillId="8" borderId="21" xfId="0" applyNumberFormat="1" applyFont="1" applyFill="1" applyBorder="1" applyAlignment="1">
      <alignment horizontal="center"/>
    </xf>
    <xf numFmtId="165" fontId="15" fillId="8" borderId="22" xfId="0" applyNumberFormat="1" applyFont="1" applyFill="1" applyBorder="1" applyAlignment="1">
      <alignment horizontal="center"/>
    </xf>
    <xf numFmtId="0" fontId="15" fillId="9" borderId="2" xfId="0" applyFont="1" applyFill="1" applyBorder="1" applyAlignment="1">
      <alignment horizontal="center"/>
    </xf>
    <xf numFmtId="0" fontId="8" fillId="7" borderId="0" xfId="0" applyFont="1" applyFill="1" applyAlignment="1">
      <alignment horizontal="center" vertical="center" wrapText="1"/>
    </xf>
    <xf numFmtId="2" fontId="5" fillId="9" borderId="6" xfId="0" applyNumberFormat="1" applyFont="1" applyFill="1" applyBorder="1" applyAlignment="1">
      <alignment horizontal="center" vertical="center" wrapText="1"/>
    </xf>
    <xf numFmtId="165" fontId="10" fillId="9" borderId="55" xfId="0" applyNumberFormat="1" applyFont="1" applyFill="1" applyBorder="1" applyAlignment="1">
      <alignment vertical="center"/>
    </xf>
    <xf numFmtId="165" fontId="0" fillId="0" borderId="2" xfId="0" applyNumberFormat="1" applyBorder="1" applyAlignment="1">
      <alignment vertical="center"/>
    </xf>
    <xf numFmtId="165" fontId="0" fillId="8" borderId="0" xfId="0" applyNumberFormat="1" applyFill="1" applyAlignment="1">
      <alignment vertical="center"/>
    </xf>
    <xf numFmtId="165" fontId="10" fillId="8" borderId="55" xfId="0" applyNumberFormat="1" applyFont="1" applyFill="1" applyBorder="1" applyAlignment="1">
      <alignment vertical="center"/>
    </xf>
    <xf numFmtId="165" fontId="0" fillId="9" borderId="2" xfId="0" applyNumberFormat="1" applyFill="1" applyBorder="1" applyAlignment="1">
      <alignment vertical="center"/>
    </xf>
    <xf numFmtId="49" fontId="5" fillId="9" borderId="0" xfId="0" applyNumberFormat="1" applyFont="1" applyFill="1" applyAlignment="1">
      <alignment horizontal="left" vertical="center"/>
    </xf>
    <xf numFmtId="0" fontId="5" fillId="9" borderId="0" xfId="0" applyFont="1" applyFill="1" applyAlignment="1">
      <alignment horizontal="left" vertical="center"/>
    </xf>
    <xf numFmtId="0" fontId="8" fillId="8" borderId="0" xfId="0" applyFont="1" applyFill="1" applyAlignment="1">
      <alignment horizontal="right" vertical="center"/>
    </xf>
    <xf numFmtId="0" fontId="8" fillId="8" borderId="0" xfId="0" applyFont="1" applyFill="1" applyAlignment="1">
      <alignment horizontal="right" vertical="center" wrapText="1"/>
    </xf>
    <xf numFmtId="167" fontId="0" fillId="9" borderId="0" xfId="0" applyNumberFormat="1" applyFill="1" applyAlignment="1">
      <alignment horizontal="left" vertical="center"/>
    </xf>
    <xf numFmtId="49" fontId="5" fillId="9" borderId="0" xfId="0" applyNumberFormat="1" applyFont="1" applyFill="1" applyAlignment="1">
      <alignment horizontal="center" vertical="center" wrapText="1"/>
    </xf>
    <xf numFmtId="165" fontId="0" fillId="8" borderId="12" xfId="0" applyNumberFormat="1" applyFill="1" applyBorder="1" applyAlignment="1">
      <alignment vertical="center"/>
    </xf>
    <xf numFmtId="165" fontId="10" fillId="2" borderId="55" xfId="0" applyNumberFormat="1" applyFont="1" applyFill="1" applyBorder="1" applyAlignment="1">
      <alignment vertical="center"/>
    </xf>
    <xf numFmtId="165" fontId="10" fillId="2" borderId="54" xfId="0" applyNumberFormat="1" applyFont="1" applyFill="1" applyBorder="1" applyAlignment="1">
      <alignment vertical="center"/>
    </xf>
    <xf numFmtId="0" fontId="5" fillId="8" borderId="1" xfId="0" applyFont="1" applyFill="1" applyBorder="1" applyAlignment="1">
      <alignment horizontal="left" vertical="center" wrapText="1"/>
    </xf>
    <xf numFmtId="0" fontId="5" fillId="8" borderId="2" xfId="0" applyFont="1" applyFill="1" applyBorder="1" applyAlignment="1">
      <alignment horizontal="left" vertical="center" wrapText="1"/>
    </xf>
    <xf numFmtId="0" fontId="5" fillId="8" borderId="11" xfId="0" applyFont="1" applyFill="1" applyBorder="1" applyAlignment="1">
      <alignment horizontal="left" vertical="center" wrapText="1"/>
    </xf>
    <xf numFmtId="0" fontId="5" fillId="8" borderId="3" xfId="0" applyFont="1" applyFill="1" applyBorder="1" applyAlignment="1">
      <alignment wrapText="1"/>
    </xf>
    <xf numFmtId="0" fontId="5" fillId="8" borderId="0" xfId="0" applyFont="1" applyFill="1" applyAlignment="1">
      <alignment wrapText="1"/>
    </xf>
    <xf numFmtId="0" fontId="5" fillId="8" borderId="12" xfId="0" applyFont="1" applyFill="1" applyBorder="1" applyAlignment="1">
      <alignment wrapText="1"/>
    </xf>
    <xf numFmtId="0" fontId="10" fillId="8" borderId="53" xfId="0" applyFont="1" applyFill="1" applyBorder="1" applyAlignment="1">
      <alignment vertical="center"/>
    </xf>
    <xf numFmtId="0" fontId="10" fillId="8" borderId="55" xfId="0" applyFont="1" applyFill="1" applyBorder="1" applyAlignment="1">
      <alignment vertical="center"/>
    </xf>
    <xf numFmtId="0" fontId="10" fillId="8" borderId="90" xfId="0" applyFont="1" applyFill="1" applyBorder="1" applyAlignment="1">
      <alignment vertical="center"/>
    </xf>
    <xf numFmtId="165" fontId="0" fillId="8" borderId="2" xfId="0" applyNumberFormat="1" applyFill="1" applyBorder="1" applyAlignment="1">
      <alignment vertical="center"/>
    </xf>
    <xf numFmtId="165" fontId="0" fillId="9" borderId="3" xfId="0" applyNumberFormat="1" applyFill="1" applyBorder="1" applyAlignment="1">
      <alignment vertical="center"/>
    </xf>
    <xf numFmtId="0" fontId="3" fillId="0" borderId="0" xfId="0" applyFont="1" applyAlignment="1">
      <alignment horizontal="center"/>
    </xf>
    <xf numFmtId="0" fontId="3" fillId="3" borderId="62" xfId="0" applyFont="1" applyFill="1" applyBorder="1" applyAlignment="1" applyProtection="1">
      <alignment horizontal="center"/>
      <protection locked="0"/>
    </xf>
    <xf numFmtId="0" fontId="3" fillId="3" borderId="63" xfId="0" applyFont="1" applyFill="1" applyBorder="1" applyAlignment="1" applyProtection="1">
      <alignment horizontal="center"/>
      <protection locked="0"/>
    </xf>
    <xf numFmtId="0" fontId="3" fillId="3" borderId="64" xfId="0" applyFont="1" applyFill="1" applyBorder="1" applyAlignment="1" applyProtection="1">
      <alignment horizontal="center"/>
      <protection locked="0"/>
    </xf>
    <xf numFmtId="0" fontId="9" fillId="5" borderId="114" xfId="0" applyFont="1" applyFill="1" applyBorder="1" applyAlignment="1">
      <alignment horizontal="center" vertical="center"/>
    </xf>
    <xf numFmtId="0" fontId="9" fillId="5" borderId="115" xfId="0" applyFont="1" applyFill="1" applyBorder="1" applyAlignment="1">
      <alignment horizontal="center" vertical="center"/>
    </xf>
    <xf numFmtId="0" fontId="9" fillId="5" borderId="116" xfId="0" applyFont="1" applyFill="1" applyBorder="1" applyAlignment="1">
      <alignment horizontal="center" vertical="center"/>
    </xf>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11" xfId="0" applyFont="1" applyFill="1" applyBorder="1" applyAlignment="1">
      <alignment horizontal="center"/>
    </xf>
    <xf numFmtId="0" fontId="3" fillId="3" borderId="5" xfId="0" applyFont="1" applyFill="1" applyBorder="1" applyAlignment="1" applyProtection="1">
      <alignment horizontal="center"/>
      <protection locked="0"/>
    </xf>
    <xf numFmtId="0" fontId="3" fillId="3" borderId="6" xfId="0" applyFont="1" applyFill="1" applyBorder="1" applyAlignment="1" applyProtection="1">
      <alignment horizontal="center"/>
      <protection locked="0"/>
    </xf>
    <xf numFmtId="0" fontId="26" fillId="0" borderId="0" xfId="0" applyFont="1" applyAlignment="1" applyProtection="1">
      <alignment horizontal="center" vertical="center"/>
      <protection locked="0"/>
    </xf>
    <xf numFmtId="0" fontId="26" fillId="0" borderId="6" xfId="0" applyFont="1" applyBorder="1" applyAlignment="1" applyProtection="1">
      <alignment horizontal="center" vertical="center"/>
      <protection locked="0"/>
    </xf>
    <xf numFmtId="44" fontId="13" fillId="4" borderId="1" xfId="3" applyFont="1" applyFill="1" applyBorder="1" applyAlignment="1">
      <alignment horizontal="center" vertical="center" wrapText="1"/>
    </xf>
    <xf numFmtId="44" fontId="13" fillId="4" borderId="2" xfId="3" applyFont="1" applyFill="1" applyBorder="1" applyAlignment="1">
      <alignment horizontal="center" vertical="center" wrapText="1"/>
    </xf>
    <xf numFmtId="44" fontId="13" fillId="10" borderId="2" xfId="3" applyFont="1" applyFill="1" applyBorder="1" applyAlignment="1">
      <alignment horizontal="center" vertical="center" wrapText="1"/>
    </xf>
    <xf numFmtId="44" fontId="13" fillId="10" borderId="11" xfId="3" applyFont="1" applyFill="1" applyBorder="1" applyAlignment="1">
      <alignment horizontal="center" vertical="center" wrapText="1"/>
    </xf>
    <xf numFmtId="44" fontId="25" fillId="0" borderId="27" xfId="3" applyFont="1" applyBorder="1" applyAlignment="1" applyProtection="1">
      <alignment horizontal="center" vertical="center"/>
      <protection locked="0"/>
    </xf>
    <xf numFmtId="44" fontId="25" fillId="0" borderId="22" xfId="3" applyFont="1" applyBorder="1" applyAlignment="1" applyProtection="1">
      <alignment horizontal="center" vertical="center"/>
      <protection locked="0"/>
    </xf>
    <xf numFmtId="49" fontId="5" fillId="3" borderId="121" xfId="0" applyNumberFormat="1" applyFont="1" applyFill="1" applyBorder="1" applyAlignment="1" applyProtection="1">
      <alignment horizontal="center" vertical="center" wrapText="1"/>
      <protection locked="0"/>
    </xf>
    <xf numFmtId="49" fontId="5" fillId="3" borderId="0" xfId="0" applyNumberFormat="1" applyFont="1" applyFill="1" applyAlignment="1" applyProtection="1">
      <alignment horizontal="center" vertical="center" wrapText="1"/>
      <protection locked="0"/>
    </xf>
    <xf numFmtId="0" fontId="3" fillId="0" borderId="3" xfId="0" applyFont="1" applyBorder="1"/>
    <xf numFmtId="0" fontId="3" fillId="0" borderId="0" xfId="0" applyFont="1"/>
    <xf numFmtId="44" fontId="0" fillId="3" borderId="1" xfId="3" applyFont="1" applyFill="1" applyBorder="1" applyAlignment="1" applyProtection="1">
      <alignment horizontal="left" vertical="top" wrapText="1"/>
      <protection locked="0"/>
    </xf>
    <xf numFmtId="44" fontId="0" fillId="3" borderId="2" xfId="3" applyFont="1" applyFill="1" applyBorder="1" applyAlignment="1" applyProtection="1">
      <alignment horizontal="left" vertical="top" wrapText="1"/>
      <protection locked="0"/>
    </xf>
    <xf numFmtId="44" fontId="0" fillId="3" borderId="11" xfId="3" applyFont="1" applyFill="1" applyBorder="1" applyAlignment="1" applyProtection="1">
      <alignment horizontal="left" vertical="top" wrapText="1"/>
      <protection locked="0"/>
    </xf>
    <xf numFmtId="44" fontId="0" fillId="3" borderId="3" xfId="3" applyFont="1" applyFill="1" applyBorder="1" applyAlignment="1" applyProtection="1">
      <alignment horizontal="left" vertical="top" wrapText="1"/>
      <protection locked="0"/>
    </xf>
    <xf numFmtId="44" fontId="0" fillId="3" borderId="0" xfId="3" applyFont="1" applyFill="1" applyBorder="1" applyAlignment="1" applyProtection="1">
      <alignment horizontal="left" vertical="top" wrapText="1"/>
      <protection locked="0"/>
    </xf>
    <xf numFmtId="44" fontId="0" fillId="3" borderId="12" xfId="3" applyFont="1" applyFill="1" applyBorder="1" applyAlignment="1" applyProtection="1">
      <alignment horizontal="left" vertical="top" wrapText="1"/>
      <protection locked="0"/>
    </xf>
    <xf numFmtId="44" fontId="0" fillId="3" borderId="5" xfId="3" applyFont="1" applyFill="1" applyBorder="1" applyAlignment="1" applyProtection="1">
      <alignment horizontal="left" vertical="top" wrapText="1"/>
      <protection locked="0"/>
    </xf>
    <xf numFmtId="44" fontId="0" fillId="3" borderId="6" xfId="3" applyFont="1" applyFill="1" applyBorder="1" applyAlignment="1" applyProtection="1">
      <alignment horizontal="left" vertical="top" wrapText="1"/>
      <protection locked="0"/>
    </xf>
    <xf numFmtId="44" fontId="0" fillId="3" borderId="13" xfId="3" applyFont="1" applyFill="1" applyBorder="1" applyAlignment="1" applyProtection="1">
      <alignment horizontal="left" vertical="top" wrapText="1"/>
      <protection locked="0"/>
    </xf>
    <xf numFmtId="0" fontId="0" fillId="3" borderId="1" xfId="0" applyFill="1" applyBorder="1" applyAlignment="1" applyProtection="1">
      <alignment horizontal="left" vertical="top" wrapText="1"/>
      <protection locked="0"/>
    </xf>
    <xf numFmtId="0" fontId="0" fillId="3" borderId="2" xfId="0" applyFill="1" applyBorder="1" applyAlignment="1" applyProtection="1">
      <alignment horizontal="left" vertical="top" wrapText="1"/>
      <protection locked="0"/>
    </xf>
    <xf numFmtId="0" fontId="0" fillId="3" borderId="11" xfId="0" applyFill="1" applyBorder="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12"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13" xfId="0"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44" fontId="17" fillId="3" borderId="3" xfId="3" applyFont="1" applyFill="1" applyBorder="1" applyAlignment="1">
      <alignment horizontal="center" vertical="center" wrapText="1"/>
    </xf>
    <xf numFmtId="44" fontId="17" fillId="3" borderId="0" xfId="3" applyFont="1" applyFill="1" applyBorder="1" applyAlignment="1">
      <alignment horizontal="center" vertical="center" wrapText="1"/>
    </xf>
    <xf numFmtId="44" fontId="17" fillId="3" borderId="12" xfId="3" applyFont="1" applyFill="1" applyBorder="1" applyAlignment="1">
      <alignment horizontal="center" vertical="center" wrapText="1"/>
    </xf>
    <xf numFmtId="165" fontId="28" fillId="0" borderId="1" xfId="2" applyNumberFormat="1" applyFont="1" applyBorder="1" applyAlignment="1">
      <alignment horizontal="center" vertical="center" wrapText="1"/>
    </xf>
    <xf numFmtId="165" fontId="28" fillId="0" borderId="2" xfId="2" applyNumberFormat="1" applyFont="1" applyBorder="1" applyAlignment="1">
      <alignment horizontal="center" vertical="center" wrapText="1"/>
    </xf>
    <xf numFmtId="165" fontId="28" fillId="0" borderId="11" xfId="2" applyNumberFormat="1" applyFont="1" applyBorder="1" applyAlignment="1">
      <alignment horizontal="center" vertical="center" wrapText="1"/>
    </xf>
    <xf numFmtId="165" fontId="28" fillId="0" borderId="3" xfId="2" applyNumberFormat="1" applyFont="1" applyBorder="1" applyAlignment="1">
      <alignment horizontal="center" vertical="center" wrapText="1"/>
    </xf>
    <xf numFmtId="165" fontId="28" fillId="0" borderId="0" xfId="2" applyNumberFormat="1" applyFont="1" applyBorder="1" applyAlignment="1">
      <alignment horizontal="center" vertical="center" wrapText="1"/>
    </xf>
    <xf numFmtId="165" fontId="28" fillId="0" borderId="12" xfId="2" applyNumberFormat="1" applyFont="1" applyBorder="1" applyAlignment="1">
      <alignment horizontal="center" vertical="center" wrapText="1"/>
    </xf>
    <xf numFmtId="167" fontId="0" fillId="3" borderId="121" xfId="0" applyNumberFormat="1" applyFill="1" applyBorder="1" applyAlignment="1" applyProtection="1">
      <alignment horizontal="center" vertical="center"/>
      <protection locked="0"/>
    </xf>
    <xf numFmtId="167" fontId="0" fillId="3" borderId="0" xfId="0" applyNumberFormat="1" applyFill="1" applyAlignment="1" applyProtection="1">
      <alignment horizontal="center" vertical="center"/>
      <protection locked="0"/>
    </xf>
    <xf numFmtId="167" fontId="0" fillId="3" borderId="122" xfId="0" applyNumberFormat="1" applyFill="1" applyBorder="1" applyAlignment="1" applyProtection="1">
      <alignment horizontal="center" vertical="center"/>
      <protection locked="0"/>
    </xf>
    <xf numFmtId="167" fontId="0" fillId="3" borderId="121" xfId="0" applyNumberFormat="1" applyFill="1" applyBorder="1" applyAlignment="1" applyProtection="1">
      <alignment horizontal="center"/>
      <protection locked="0"/>
    </xf>
    <xf numFmtId="167" fontId="0" fillId="3" borderId="0" xfId="0" applyNumberFormat="1" applyFill="1" applyAlignment="1" applyProtection="1">
      <alignment horizontal="center"/>
      <protection locked="0"/>
    </xf>
    <xf numFmtId="0" fontId="3" fillId="0" borderId="15" xfId="0" applyFont="1" applyBorder="1" applyAlignment="1">
      <alignment horizontal="left"/>
    </xf>
    <xf numFmtId="0" fontId="3" fillId="0" borderId="14" xfId="0" applyFont="1" applyBorder="1" applyAlignment="1">
      <alignment horizontal="left"/>
    </xf>
    <xf numFmtId="49" fontId="3" fillId="3" borderId="121" xfId="0" applyNumberFormat="1" applyFont="1" applyFill="1" applyBorder="1" applyAlignment="1" applyProtection="1">
      <alignment horizontal="center" wrapText="1"/>
      <protection locked="0"/>
    </xf>
    <xf numFmtId="49" fontId="3" fillId="3" borderId="0" xfId="0" applyNumberFormat="1" applyFont="1" applyFill="1" applyAlignment="1" applyProtection="1">
      <alignment horizontal="center" wrapText="1"/>
      <protection locked="0"/>
    </xf>
    <xf numFmtId="49" fontId="3" fillId="3" borderId="122" xfId="0" applyNumberFormat="1" applyFont="1" applyFill="1" applyBorder="1" applyAlignment="1" applyProtection="1">
      <alignment horizontal="center" wrapText="1"/>
      <protection locked="0"/>
    </xf>
    <xf numFmtId="49" fontId="5" fillId="3" borderId="123" xfId="0" applyNumberFormat="1" applyFont="1" applyFill="1" applyBorder="1" applyAlignment="1" applyProtection="1">
      <alignment horizontal="center" wrapText="1"/>
      <protection locked="0"/>
    </xf>
    <xf numFmtId="49" fontId="5" fillId="3" borderId="6" xfId="0" applyNumberFormat="1" applyFont="1" applyFill="1" applyBorder="1" applyAlignment="1" applyProtection="1">
      <alignment horizontal="center" wrapText="1"/>
      <protection locked="0"/>
    </xf>
    <xf numFmtId="49" fontId="5" fillId="3" borderId="13" xfId="0" applyNumberFormat="1" applyFont="1" applyFill="1" applyBorder="1" applyAlignment="1" applyProtection="1">
      <alignment horizontal="center" wrapText="1"/>
      <protection locked="0"/>
    </xf>
    <xf numFmtId="49" fontId="5" fillId="3" borderId="121" xfId="0" applyNumberFormat="1" applyFont="1" applyFill="1" applyBorder="1" applyAlignment="1" applyProtection="1">
      <alignment horizontal="left" vertical="top"/>
      <protection locked="0"/>
    </xf>
    <xf numFmtId="49" fontId="5" fillId="3" borderId="0" xfId="0" applyNumberFormat="1" applyFont="1" applyFill="1" applyAlignment="1" applyProtection="1">
      <alignment horizontal="left" vertical="top"/>
      <protection locked="0"/>
    </xf>
    <xf numFmtId="44" fontId="25" fillId="0" borderId="1" xfId="6" applyFont="1" applyBorder="1" applyAlignment="1">
      <alignment horizontal="center" vertical="center" wrapText="1"/>
    </xf>
    <xf numFmtId="44" fontId="25" fillId="0" borderId="2" xfId="6" applyFont="1" applyBorder="1" applyAlignment="1">
      <alignment horizontal="center" vertical="center" wrapText="1"/>
    </xf>
    <xf numFmtId="44" fontId="25" fillId="0" borderId="11" xfId="6" applyFont="1" applyBorder="1" applyAlignment="1">
      <alignment horizontal="center" vertical="center" wrapText="1"/>
    </xf>
    <xf numFmtId="44" fontId="25" fillId="0" borderId="3" xfId="6" applyFont="1" applyBorder="1" applyAlignment="1">
      <alignment horizontal="center" vertical="center" wrapText="1"/>
    </xf>
    <xf numFmtId="44" fontId="25" fillId="0" borderId="0" xfId="6" applyFont="1" applyBorder="1" applyAlignment="1">
      <alignment horizontal="center" vertical="center" wrapText="1"/>
    </xf>
    <xf numFmtId="44" fontId="25" fillId="0" borderId="12" xfId="6" applyFont="1" applyBorder="1" applyAlignment="1">
      <alignment horizontal="center" vertical="center" wrapText="1"/>
    </xf>
    <xf numFmtId="44" fontId="25" fillId="0" borderId="5" xfId="6" applyFont="1" applyBorder="1" applyAlignment="1">
      <alignment horizontal="center" vertical="center" wrapText="1"/>
    </xf>
    <xf numFmtId="44" fontId="25" fillId="0" borderId="6" xfId="6" applyFont="1" applyBorder="1" applyAlignment="1">
      <alignment horizontal="center" vertical="center" wrapText="1"/>
    </xf>
    <xf numFmtId="44" fontId="25" fillId="0" borderId="13" xfId="6" applyFont="1" applyBorder="1" applyAlignment="1">
      <alignment horizontal="center" vertical="center" wrapText="1"/>
    </xf>
    <xf numFmtId="0" fontId="3" fillId="3" borderId="0" xfId="0" applyFont="1" applyFill="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3" fillId="3" borderId="30" xfId="0" applyFont="1" applyFill="1" applyBorder="1" applyAlignment="1" applyProtection="1">
      <alignment horizontal="center" vertical="center" wrapText="1"/>
      <protection locked="0"/>
    </xf>
    <xf numFmtId="0" fontId="0" fillId="3" borderId="31" xfId="0" applyFill="1" applyBorder="1" applyAlignment="1" applyProtection="1">
      <alignment horizontal="left" vertical="top" wrapText="1"/>
      <protection locked="0"/>
    </xf>
    <xf numFmtId="0" fontId="3" fillId="7" borderId="65" xfId="0" applyFont="1" applyFill="1" applyBorder="1" applyAlignment="1" applyProtection="1">
      <alignment vertical="center"/>
      <protection locked="0"/>
    </xf>
    <xf numFmtId="165" fontId="5" fillId="3" borderId="0" xfId="0" applyNumberFormat="1" applyFont="1" applyFill="1" applyAlignment="1" applyProtection="1">
      <alignment horizontal="left" vertical="top" wrapText="1"/>
      <protection locked="0"/>
    </xf>
    <xf numFmtId="165" fontId="0" fillId="3" borderId="0" xfId="0" applyNumberFormat="1" applyFill="1" applyAlignment="1" applyProtection="1">
      <alignment horizontal="left" vertical="top" wrapText="1"/>
      <protection locked="0"/>
    </xf>
    <xf numFmtId="165" fontId="0" fillId="3" borderId="31" xfId="0" applyNumberFormat="1" applyFill="1" applyBorder="1" applyAlignment="1" applyProtection="1">
      <alignment horizontal="left" vertical="top" wrapText="1"/>
      <protection locked="0"/>
    </xf>
    <xf numFmtId="165" fontId="3" fillId="7" borderId="65" xfId="0" applyNumberFormat="1" applyFont="1" applyFill="1" applyBorder="1" applyAlignment="1" applyProtection="1">
      <alignment vertical="center"/>
      <protection locked="0"/>
    </xf>
    <xf numFmtId="0" fontId="16" fillId="0" borderId="0" xfId="0" applyFont="1" applyAlignment="1">
      <alignment horizontal="center" vertical="center"/>
    </xf>
    <xf numFmtId="0" fontId="5" fillId="3" borderId="0" xfId="0" applyFont="1" applyFill="1" applyAlignment="1" applyProtection="1">
      <alignment horizontal="left" vertical="top" wrapText="1"/>
      <protection locked="0"/>
    </xf>
    <xf numFmtId="0" fontId="4" fillId="0" borderId="0" xfId="0" applyFont="1" applyAlignment="1">
      <alignment vertical="top" wrapText="1"/>
    </xf>
    <xf numFmtId="0" fontId="9" fillId="0" borderId="1" xfId="0" applyFont="1" applyBorder="1" applyAlignment="1">
      <alignment horizontal="left"/>
    </xf>
    <xf numFmtId="0" fontId="9" fillId="0" borderId="2" xfId="0" applyFont="1" applyBorder="1" applyAlignment="1">
      <alignment horizontal="left"/>
    </xf>
    <xf numFmtId="0" fontId="9" fillId="0" borderId="11" xfId="0" applyFont="1" applyBorder="1" applyAlignment="1">
      <alignment horizontal="left"/>
    </xf>
    <xf numFmtId="0" fontId="32" fillId="0" borderId="137" xfId="7" applyFont="1" applyBorder="1" applyAlignment="1">
      <alignment horizontal="center" vertical="center"/>
    </xf>
    <xf numFmtId="0" fontId="32" fillId="0" borderId="138" xfId="7" applyFont="1" applyBorder="1" applyAlignment="1">
      <alignment horizontal="center" vertical="center"/>
    </xf>
    <xf numFmtId="0" fontId="32" fillId="0" borderId="139" xfId="7" applyFont="1" applyBorder="1" applyAlignment="1">
      <alignment horizontal="center" vertical="center"/>
    </xf>
    <xf numFmtId="0" fontId="32" fillId="0" borderId="135" xfId="7" applyFont="1" applyBorder="1" applyAlignment="1">
      <alignment horizontal="center" vertical="center"/>
    </xf>
    <xf numFmtId="0" fontId="32" fillId="0" borderId="140" xfId="7" applyFont="1" applyBorder="1" applyAlignment="1">
      <alignment horizontal="center" vertical="center"/>
    </xf>
    <xf numFmtId="0" fontId="32" fillId="0" borderId="141" xfId="7" applyFont="1" applyBorder="1" applyAlignment="1">
      <alignment horizontal="center" vertical="center"/>
    </xf>
    <xf numFmtId="0" fontId="33" fillId="0" borderId="37" xfId="7" applyFont="1" applyBorder="1" applyAlignment="1">
      <alignment horizontal="center"/>
    </xf>
    <xf numFmtId="0" fontId="33" fillId="0" borderId="39" xfId="7" applyFont="1" applyBorder="1" applyAlignment="1">
      <alignment horizontal="center"/>
    </xf>
    <xf numFmtId="0" fontId="32" fillId="0" borderId="37" xfId="7" applyFont="1" applyBorder="1" applyAlignment="1">
      <alignment horizontal="center"/>
    </xf>
    <xf numFmtId="0" fontId="32" fillId="0" borderId="39" xfId="7" applyFont="1" applyBorder="1" applyAlignment="1">
      <alignment horizontal="center"/>
    </xf>
    <xf numFmtId="0" fontId="32" fillId="0" borderId="40" xfId="7" applyFont="1" applyBorder="1" applyAlignment="1">
      <alignment horizontal="center"/>
    </xf>
    <xf numFmtId="0" fontId="32" fillId="0" borderId="42" xfId="7" applyFont="1" applyBorder="1" applyAlignment="1">
      <alignment horizontal="center"/>
    </xf>
    <xf numFmtId="0" fontId="32" fillId="0" borderId="35" xfId="7" applyFont="1" applyBorder="1" applyAlignment="1">
      <alignment horizontal="center" vertical="center"/>
    </xf>
    <xf numFmtId="0" fontId="32" fillId="0" borderId="136" xfId="7" applyFont="1" applyBorder="1" applyAlignment="1">
      <alignment horizontal="center" vertical="center"/>
    </xf>
    <xf numFmtId="0" fontId="32" fillId="0" borderId="154" xfId="7" applyFont="1" applyBorder="1" applyAlignment="1">
      <alignment horizontal="center" vertical="center"/>
    </xf>
    <xf numFmtId="0" fontId="32" fillId="0" borderId="155" xfId="7" applyFont="1" applyBorder="1" applyAlignment="1">
      <alignment horizontal="center" vertical="center"/>
    </xf>
    <xf numFmtId="0" fontId="32" fillId="0" borderId="156" xfId="7" applyFont="1" applyBorder="1" applyAlignment="1">
      <alignment horizontal="center" wrapText="1"/>
    </xf>
    <xf numFmtId="0" fontId="32" fillId="0" borderId="157" xfId="7" applyFont="1" applyBorder="1" applyAlignment="1">
      <alignment horizontal="center" wrapText="1"/>
    </xf>
    <xf numFmtId="49" fontId="5" fillId="3" borderId="103" xfId="0" applyNumberFormat="1" applyFont="1" applyFill="1" applyBorder="1" applyAlignment="1" applyProtection="1">
      <alignment horizontal="center" wrapText="1"/>
      <protection locked="0"/>
    </xf>
    <xf numFmtId="49" fontId="5" fillId="3" borderId="105" xfId="0" applyNumberFormat="1" applyFont="1" applyFill="1" applyBorder="1" applyAlignment="1" applyProtection="1">
      <alignment horizontal="center" wrapText="1"/>
      <protection locked="0"/>
    </xf>
    <xf numFmtId="49" fontId="5" fillId="3" borderId="56" xfId="0" applyNumberFormat="1" applyFont="1" applyFill="1" applyBorder="1" applyAlignment="1" applyProtection="1">
      <alignment horizontal="left" wrapText="1"/>
      <protection locked="0"/>
    </xf>
    <xf numFmtId="49" fontId="5" fillId="3" borderId="57" xfId="0" applyNumberFormat="1" applyFont="1" applyFill="1" applyBorder="1" applyAlignment="1" applyProtection="1">
      <alignment horizontal="left" wrapText="1"/>
      <protection locked="0"/>
    </xf>
    <xf numFmtId="0" fontId="9" fillId="5" borderId="27" xfId="0" applyFont="1" applyFill="1" applyBorder="1" applyAlignment="1">
      <alignment horizontal="center" vertical="center"/>
    </xf>
    <xf numFmtId="0" fontId="9" fillId="5" borderId="21" xfId="0" applyFont="1" applyFill="1" applyBorder="1" applyAlignment="1">
      <alignment horizontal="center" vertical="center"/>
    </xf>
    <xf numFmtId="0" fontId="9" fillId="5" borderId="22" xfId="0" applyFont="1" applyFill="1" applyBorder="1" applyAlignment="1">
      <alignment horizontal="center" vertical="center"/>
    </xf>
    <xf numFmtId="167" fontId="0" fillId="3" borderId="56" xfId="0" applyNumberFormat="1" applyFill="1" applyBorder="1" applyAlignment="1" applyProtection="1">
      <alignment horizontal="center"/>
      <protection locked="0"/>
    </xf>
    <xf numFmtId="167" fontId="0" fillId="3" borderId="57" xfId="0" applyNumberFormat="1" applyFill="1" applyBorder="1" applyAlignment="1" applyProtection="1">
      <alignment horizontal="center"/>
      <protection locked="0"/>
    </xf>
    <xf numFmtId="49" fontId="5" fillId="3" borderId="56" xfId="0" applyNumberFormat="1" applyFont="1" applyFill="1" applyBorder="1" applyAlignment="1" applyProtection="1">
      <alignment horizontal="left" vertical="center" wrapText="1"/>
      <protection locked="0"/>
    </xf>
    <xf numFmtId="49" fontId="5" fillId="3" borderId="57" xfId="0" applyNumberFormat="1" applyFont="1" applyFill="1" applyBorder="1" applyAlignment="1" applyProtection="1">
      <alignment horizontal="left" vertical="center" wrapText="1"/>
      <protection locked="0"/>
    </xf>
    <xf numFmtId="44" fontId="25" fillId="0" borderId="3" xfId="3" applyFont="1" applyBorder="1" applyAlignment="1">
      <alignment horizontal="center" vertical="center" wrapText="1"/>
    </xf>
    <xf numFmtId="44" fontId="25" fillId="0" borderId="0" xfId="3" applyFont="1" applyBorder="1" applyAlignment="1">
      <alignment horizontal="center" vertical="center" wrapText="1"/>
    </xf>
    <xf numFmtId="44" fontId="25" fillId="0" borderId="12" xfId="3" applyFont="1" applyBorder="1" applyAlignment="1">
      <alignment horizontal="center" vertical="center" wrapText="1"/>
    </xf>
    <xf numFmtId="44" fontId="25" fillId="0" borderId="5" xfId="3" applyFont="1" applyBorder="1" applyAlignment="1">
      <alignment horizontal="center" vertical="center" wrapText="1"/>
    </xf>
    <xf numFmtId="44" fontId="25" fillId="0" borderId="6" xfId="3" applyFont="1" applyBorder="1" applyAlignment="1">
      <alignment horizontal="center" vertical="center" wrapText="1"/>
    </xf>
    <xf numFmtId="44" fontId="25" fillId="0" borderId="13" xfId="3" applyFont="1" applyBorder="1" applyAlignment="1">
      <alignment horizontal="center" vertical="center" wrapText="1"/>
    </xf>
    <xf numFmtId="44" fontId="5" fillId="0" borderId="3" xfId="3" applyFont="1" applyBorder="1" applyAlignment="1">
      <alignment horizontal="center" vertical="center" wrapText="1"/>
    </xf>
    <xf numFmtId="44" fontId="5" fillId="0" borderId="0" xfId="3" applyFont="1" applyBorder="1" applyAlignment="1" applyProtection="1">
      <alignment horizontal="center" vertical="center" wrapText="1"/>
      <protection locked="0"/>
    </xf>
    <xf numFmtId="0" fontId="0" fillId="0" borderId="12" xfId="0" applyBorder="1" applyAlignment="1">
      <alignment horizontal="center" vertical="center" wrapText="1"/>
    </xf>
    <xf numFmtId="49" fontId="5" fillId="3" borderId="58" xfId="0" applyNumberFormat="1" applyFont="1" applyFill="1" applyBorder="1" applyAlignment="1" applyProtection="1">
      <alignment horizontal="left" vertical="top" wrapText="1"/>
      <protection locked="0"/>
    </xf>
    <xf numFmtId="49" fontId="5" fillId="3" borderId="59" xfId="0" applyNumberFormat="1" applyFont="1" applyFill="1" applyBorder="1" applyAlignment="1" applyProtection="1">
      <alignment horizontal="left" vertical="top" wrapText="1"/>
      <protection locked="0"/>
    </xf>
    <xf numFmtId="49" fontId="5" fillId="3" borderId="60" xfId="0" applyNumberFormat="1" applyFont="1" applyFill="1" applyBorder="1" applyAlignment="1" applyProtection="1">
      <alignment horizontal="left" vertical="top" wrapText="1"/>
      <protection locked="0"/>
    </xf>
    <xf numFmtId="49" fontId="5" fillId="3" borderId="61" xfId="0" applyNumberFormat="1" applyFont="1" applyFill="1" applyBorder="1" applyAlignment="1" applyProtection="1">
      <alignment horizontal="left" vertical="top" wrapText="1"/>
      <protection locked="0"/>
    </xf>
    <xf numFmtId="167" fontId="0" fillId="3" borderId="56" xfId="0" applyNumberFormat="1" applyFill="1" applyBorder="1" applyAlignment="1" applyProtection="1">
      <alignment horizontal="center" vertical="center"/>
      <protection locked="0"/>
    </xf>
    <xf numFmtId="167" fontId="0" fillId="3" borderId="57" xfId="0" applyNumberFormat="1" applyFill="1" applyBorder="1" applyAlignment="1" applyProtection="1">
      <alignment horizontal="center" vertical="center"/>
      <protection locked="0"/>
    </xf>
    <xf numFmtId="44" fontId="0" fillId="11" borderId="151" xfId="3" applyFont="1" applyFill="1" applyBorder="1"/>
    <xf numFmtId="44" fontId="3" fillId="0" borderId="146" xfId="3" applyFont="1" applyBorder="1"/>
  </cellXfs>
  <cellStyles count="9">
    <cellStyle name="Comma [0]_worksht.basic" xfId="8" xr:uid="{B99EA8ED-2564-45F7-92B3-D6929956FD3A}"/>
    <cellStyle name="Currency" xfId="3" builtinId="4"/>
    <cellStyle name="Currency 2" xfId="6" xr:uid="{00000000-0005-0000-0000-000001000000}"/>
    <cellStyle name="Hyperlink" xfId="2" builtinId="8"/>
    <cellStyle name="Normal" xfId="0" builtinId="0"/>
    <cellStyle name="Normal 2" xfId="4" xr:uid="{00000000-0005-0000-0000-000004000000}"/>
    <cellStyle name="Normal_requested budget" xfId="7" xr:uid="{D1848F41-2C20-4DB4-A482-CECA83083348}"/>
    <cellStyle name="Percent" xfId="1" builtinId="5"/>
    <cellStyle name="Percent 2" xfId="5" xr:uid="{00000000-0005-0000-0000-000006000000}"/>
  </cellStyles>
  <dxfs count="318">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5" tint="0.39994506668294322"/>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5" tint="0.59996337778862885"/>
        </patternFill>
      </fill>
    </dxf>
    <dxf>
      <fill>
        <patternFill>
          <bgColor theme="5" tint="0.59996337778862885"/>
        </patternFill>
      </fill>
    </dxf>
    <dxf>
      <font>
        <b val="0"/>
        <i val="0"/>
        <strike val="0"/>
        <condense val="0"/>
        <extend val="0"/>
        <outline val="0"/>
        <shadow val="0"/>
        <u val="none"/>
        <vertAlign val="baseline"/>
        <sz val="10"/>
        <color theme="1"/>
        <name val="Arial"/>
        <scheme val="none"/>
      </font>
      <numFmt numFmtId="34" formatCode="_(&quot;$&quot;* #,##0.00_);_(&quot;$&quot;* \(#,##0.00\);_(&quot;$&quot;* &quot;-&quot;??_);_(@_)"/>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34" formatCode="_(&quot;$&quot;* #,##0.00_);_(&quot;$&quot;* \(#,##0.00\);_(&quot;$&quot;* &quot;-&quot;??_);_(@_)"/>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34" formatCode="_(&quot;$&quot;* #,##0.00_);_(&quot;$&quot;* \(#,##0.00\);_(&quot;$&quot;* &quot;-&quot;??_);_(@_)"/>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34" formatCode="_(&quot;$&quot;* #,##0.00_);_(&quot;$&quot;* \(#,##0.00\);_(&quot;$&quot;* &quot;-&quot;??_);_(@_)"/>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outline="0">
        <left/>
        <right style="medium">
          <color indexed="64"/>
        </right>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8" formatCode="&quot;$&quot;#,##0"/>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fill>
        <patternFill patternType="solid">
          <fgColor indexed="64"/>
          <bgColor rgb="FFD9F6FF"/>
        </patternFill>
      </fill>
      <alignment horizontal="center" vertical="bottom" textRotation="0" wrapText="0" indent="0" justifyLastLine="0" shrinkToFit="0" readingOrder="0"/>
      <border diagonalUp="0" diagonalDown="0">
        <left style="hair">
          <color indexed="64"/>
        </left>
        <right style="hair">
          <color indexed="64"/>
        </right>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border diagonalUp="0" diagonalDown="0" outline="0">
        <left/>
        <right style="hair">
          <color indexed="64"/>
        </right>
        <top/>
        <bottom/>
      </border>
      <protection locked="0" hidden="0"/>
    </dxf>
    <dxf>
      <font>
        <b val="0"/>
        <i val="0"/>
        <strike val="0"/>
        <condense val="0"/>
        <extend val="0"/>
        <outline val="0"/>
        <shadow val="0"/>
        <u val="none"/>
        <vertAlign val="baseline"/>
        <sz val="10"/>
        <color theme="1"/>
        <name val="Arial"/>
        <scheme val="none"/>
      </font>
      <numFmt numFmtId="34" formatCode="_(&quot;$&quot;* #,##0.00_);_(&quot;$&quot;* \(#,##0.00\);_(&quot;$&quot;* &quot;-&quot;??_);_(@_)"/>
      <fill>
        <patternFill patternType="solid">
          <fgColor indexed="64"/>
          <bgColor rgb="FFD9F6FF"/>
        </patternFill>
      </fill>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fill>
        <patternFill patternType="solid">
          <fgColor indexed="64"/>
          <bgColor rgb="FFD9F6FF"/>
        </patternFill>
      </fill>
      <alignment horizontal="center" vertical="bottom" textRotation="0" wrapText="0" indent="0" justifyLastLine="0" shrinkToFit="0" readingOrder="0"/>
      <border diagonalUp="0" diagonalDown="0">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style="hair">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34" formatCode="_(&quot;$&quot;* #,##0.00_);_(&quot;$&quot;* \(#,##0.00\);_(&quot;$&quot;* &quot;-&quot;??_);_(@_)"/>
      <fill>
        <patternFill patternType="solid">
          <fgColor indexed="64"/>
          <bgColor rgb="FFD9F6FF"/>
        </patternFill>
      </fill>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left/>
        <right/>
        <top style="thin">
          <color theme="4"/>
        </top>
        <bottom/>
        <vertical/>
        <horizontal/>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style="hair">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34" formatCode="_(&quot;$&quot;* #,##0.00_);_(&quot;$&quot;* \(#,##0.00\);_(&quot;$&quot;* &quot;-&quot;??_);_(@_)"/>
      <fill>
        <patternFill patternType="solid">
          <fgColor indexed="64"/>
          <bgColor rgb="FFD9F6FF"/>
        </patternFill>
      </fill>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left/>
        <right/>
        <top style="thin">
          <color theme="4"/>
        </top>
        <bottom/>
        <vertical/>
        <horizontal/>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style="hair">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34" formatCode="_(&quot;$&quot;* #,##0.00_);_(&quot;$&quot;* \(#,##0.00\);_(&quot;$&quot;* &quot;-&quot;??_);_(@_)"/>
      <fill>
        <patternFill patternType="solid">
          <fgColor indexed="64"/>
          <bgColor rgb="FFD9F6FF"/>
        </patternFill>
      </fill>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style="medium">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3" formatCode="0%"/>
      <fill>
        <patternFill patternType="solid">
          <fgColor indexed="64"/>
          <bgColor rgb="FFD9F6FF"/>
        </patternFill>
      </fill>
      <border diagonalUp="0" diagonalDown="0">
        <left style="thin">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13" formatCode="0%"/>
      <fill>
        <patternFill patternType="solid">
          <fgColor indexed="64"/>
          <bgColor rgb="FFD9F6FF"/>
        </patternFill>
      </fill>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alignment horizontal="center" vertical="bottom" textRotation="0" wrapText="0" indent="0" justifyLastLine="0" shrinkToFit="0" readingOrder="0"/>
      <border diagonalUp="0" diagonalDown="0" outline="0">
        <left style="thin">
          <color indexed="64"/>
        </left>
        <right/>
        <top style="thin">
          <color theme="4"/>
        </top>
        <bottom/>
      </border>
      <protection locked="0" hidden="0"/>
    </dxf>
    <dxf>
      <font>
        <b val="0"/>
        <i val="0"/>
        <strike val="0"/>
        <condense val="0"/>
        <extend val="0"/>
        <outline val="0"/>
        <shadow val="0"/>
        <u val="none"/>
        <vertAlign val="baseline"/>
        <sz val="10"/>
        <color auto="1"/>
        <name val="Arial"/>
        <scheme val="none"/>
      </font>
      <numFmt numFmtId="10" formatCode="&quot;$&quot;#,##0_);[Red]\(&quot;$&quot;#,##0\)"/>
      <fill>
        <patternFill patternType="solid">
          <fgColor indexed="64"/>
          <bgColor rgb="FFD9F6FF"/>
        </patternFill>
      </fill>
      <alignment horizontal="center"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8"/>
        <color theme="1"/>
        <name val="Arial"/>
        <scheme val="none"/>
      </font>
      <fill>
        <patternFill patternType="solid">
          <fgColor indexed="64"/>
          <bgColor rgb="FFD9F6FF"/>
        </patternFill>
      </fill>
      <border diagonalUp="0" diagonalDown="0">
        <left style="thin">
          <color indexed="64"/>
        </left>
        <right/>
        <top style="thin">
          <color theme="4"/>
        </top>
        <bottom/>
        <vertical/>
        <horizontal/>
      </border>
      <protection locked="0" hidden="0"/>
    </dxf>
    <dxf>
      <font>
        <b val="0"/>
        <i val="0"/>
        <strike val="0"/>
        <condense val="0"/>
        <extend val="0"/>
        <outline val="0"/>
        <shadow val="0"/>
        <u val="none"/>
        <vertAlign val="baseline"/>
        <sz val="8"/>
        <color theme="1"/>
        <name val="Arial"/>
        <scheme val="none"/>
      </font>
      <numFmt numFmtId="0" formatCode="General"/>
      <fill>
        <patternFill patternType="solid">
          <fgColor indexed="64"/>
          <bgColor rgb="FFD9F6FF"/>
        </patternFill>
      </fill>
      <border diagonalUp="0" diagonalDown="0" outline="0">
        <left style="thin">
          <color indexed="64"/>
        </left>
        <right/>
        <top style="thin">
          <color indexed="64"/>
        </top>
        <bottom/>
      </border>
    </dxf>
    <dxf>
      <font>
        <b val="0"/>
        <i val="0"/>
        <strike val="0"/>
        <condense val="0"/>
        <extend val="0"/>
        <outline val="0"/>
        <shadow val="0"/>
        <u val="none"/>
        <vertAlign val="baseline"/>
        <sz val="8"/>
        <color theme="1"/>
        <name val="Arial"/>
        <scheme val="none"/>
      </font>
      <fill>
        <patternFill patternType="solid">
          <fgColor indexed="64"/>
          <bgColor rgb="FFD9F6FF"/>
        </patternFill>
      </fill>
      <border diagonalUp="0" diagonalDown="0">
        <left style="thin">
          <color indexed="64"/>
        </left>
        <right/>
        <top style="thin">
          <color theme="4"/>
        </top>
        <bottom/>
        <vertical/>
        <horizontal/>
      </border>
      <protection locked="0" hidden="0"/>
    </dxf>
    <dxf>
      <font>
        <b val="0"/>
        <i val="0"/>
        <strike val="0"/>
        <condense val="0"/>
        <extend val="0"/>
        <outline val="0"/>
        <shadow val="0"/>
        <u val="none"/>
        <vertAlign val="baseline"/>
        <sz val="8"/>
        <color theme="1"/>
        <name val="Arial"/>
        <scheme val="none"/>
      </font>
      <numFmt numFmtId="0" formatCode="General"/>
      <fill>
        <patternFill patternType="solid">
          <fgColor indexed="64"/>
          <bgColor rgb="FFD9F6FF"/>
        </patternFill>
      </fill>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Arial"/>
        <scheme val="none"/>
      </font>
      <numFmt numFmtId="30" formatCode="@"/>
      <fill>
        <patternFill patternType="solid">
          <fgColor indexed="64"/>
          <bgColor rgb="FFD9F6FF"/>
        </patternFill>
      </fill>
      <border diagonalUp="0" diagonalDown="0">
        <left style="thin">
          <color theme="4"/>
        </left>
        <right/>
        <top style="thin">
          <color theme="4"/>
        </top>
        <bottom/>
        <vertical/>
        <horizontal/>
      </border>
      <protection locked="0" hidden="0"/>
    </dxf>
    <dxf>
      <font>
        <b val="0"/>
        <i val="0"/>
        <strike val="0"/>
        <condense val="0"/>
        <extend val="0"/>
        <outline val="0"/>
        <shadow val="0"/>
        <u val="none"/>
        <vertAlign val="baseline"/>
        <sz val="11"/>
        <color theme="1"/>
        <name val="Arial"/>
        <scheme val="none"/>
      </font>
      <numFmt numFmtId="0" formatCode="General"/>
      <fill>
        <patternFill patternType="solid">
          <fgColor indexed="64"/>
          <bgColor rgb="FFD9F6FF"/>
        </patternFill>
      </fill>
      <border diagonalUp="0" diagonalDown="0" outline="0">
        <left style="thin">
          <color indexed="64"/>
        </left>
        <right/>
        <top style="thin">
          <color indexed="64"/>
        </top>
        <bottom/>
      </border>
    </dxf>
    <dxf>
      <border outline="0">
        <right style="medium">
          <color rgb="FF000000"/>
        </right>
      </border>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none">
          <fgColor indexed="64"/>
          <bgColor indexed="65"/>
        </patternFill>
      </fill>
      <border diagonalUp="0" diagonalDown="0">
        <left style="medium">
          <color indexed="64"/>
        </left>
        <right style="medium">
          <color indexed="64"/>
        </right>
        <top/>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style="hair">
          <color indexed="64"/>
        </right>
        <top style="medium">
          <color indexed="64"/>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left/>
        <right style="medium">
          <color indexed="64"/>
        </right>
        <top/>
        <bottom/>
        <vertical/>
        <horizontal/>
      </border>
      <protection locked="0" hidden="0"/>
    </dxf>
    <dxf>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left/>
        <right style="hair">
          <color indexed="64"/>
        </right>
        <top/>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style="hair">
          <color indexed="64"/>
        </right>
        <top style="medium">
          <color indexed="64"/>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style="medium">
          <color indexed="64"/>
        </right>
        <top style="medium">
          <color indexed="64"/>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left/>
        <right style="hair">
          <color indexed="64"/>
        </right>
        <top/>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style="hair">
          <color indexed="64"/>
        </right>
        <top style="medium">
          <color indexed="64"/>
        </top>
        <bottom/>
      </border>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left/>
        <right style="hair">
          <color indexed="64"/>
        </right>
        <top/>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style="hair">
          <color indexed="64"/>
        </right>
        <top style="medium">
          <color indexed="64"/>
        </top>
        <bottom/>
      </border>
    </dxf>
    <dxf>
      <font>
        <b val="0"/>
        <i val="0"/>
        <strike val="0"/>
        <condense val="0"/>
        <extend val="0"/>
        <outline val="0"/>
        <shadow val="0"/>
        <u val="none"/>
        <vertAlign val="baseline"/>
        <sz val="10"/>
        <color auto="1"/>
        <name val="Arial"/>
        <scheme val="none"/>
      </font>
    </dxf>
    <dxf>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ill>
        <patternFill patternType="solid">
          <fgColor indexed="64"/>
          <bgColor rgb="FFD9F6FF"/>
        </patternFill>
      </fill>
      <border diagonalUp="0" diagonalDown="0" outline="0">
        <left/>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ill>
        <patternFill patternType="solid">
          <fgColor indexed="64"/>
          <bgColor rgb="FFD9F6FF"/>
        </patternFill>
      </fill>
      <border diagonalUp="0" diagonalDown="0" outline="0">
        <left/>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top/>
        <bottom/>
      </border>
      <protection locked="0" hidden="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left/>
        <right style="medium">
          <color indexed="64"/>
        </right>
        <top/>
        <bottom/>
        <vertical/>
        <horizontal/>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style="medium">
          <color indexed="64"/>
        </right>
        <top/>
        <bottom/>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border outline="0">
        <left style="thin">
          <color rgb="FF000000"/>
        </left>
        <right style="medium">
          <color rgb="FF000000"/>
        </right>
        <top style="medium">
          <color rgb="FF000000"/>
        </top>
      </border>
    </dxf>
    <dxf>
      <font>
        <b val="0"/>
        <i val="0"/>
        <strike val="0"/>
        <condense val="0"/>
        <extend val="0"/>
        <outline val="0"/>
        <shadow val="0"/>
        <u val="none"/>
        <vertAlign val="baseline"/>
        <sz val="10"/>
        <color auto="1"/>
        <name val="Arial"/>
        <scheme val="none"/>
      </font>
      <fill>
        <patternFill patternType="solid">
          <fgColor rgb="FF000000"/>
          <bgColor rgb="FFD9F6FF"/>
        </patternFill>
      </fill>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ont>
        <b val="0"/>
        <i val="0"/>
        <strike val="0"/>
        <condense val="0"/>
        <extend val="0"/>
        <outline val="0"/>
        <shadow val="0"/>
        <u val="none"/>
        <vertAlign val="baseline"/>
        <sz val="10"/>
        <color theme="1"/>
        <name val="Arial"/>
        <family val="2"/>
        <scheme val="none"/>
      </font>
      <numFmt numFmtId="164" formatCode="0.0%"/>
      <fill>
        <patternFill patternType="none">
          <fgColor indexed="64"/>
          <bgColor auto="1"/>
        </patternFill>
      </fill>
      <alignment horizontal="center" vertical="center" textRotation="0" wrapText="0" indent="0" justifyLastLine="0" shrinkToFit="0" readingOrder="0"/>
      <border diagonalUp="0" diagonalDown="0">
        <left style="medium">
          <color indexed="64"/>
        </left>
        <right style="medium">
          <color indexed="64"/>
        </right>
        <top style="thin">
          <color theme="1"/>
        </top>
        <bottom/>
        <vertical/>
        <horizontal/>
      </border>
      <protection locked="1" hidden="0"/>
    </dxf>
    <dxf>
      <font>
        <b val="0"/>
        <i val="0"/>
        <strike val="0"/>
        <condense val="0"/>
        <extend val="0"/>
        <outline val="0"/>
        <shadow val="0"/>
        <u val="none"/>
        <vertAlign val="baseline"/>
        <sz val="10"/>
        <color auto="1"/>
        <name val="Arial"/>
        <scheme val="none"/>
      </font>
      <border diagonalUp="0" diagonalDown="0" outline="0">
        <left/>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center" textRotation="0" indent="0" justifyLastLine="0" shrinkToFit="0" readingOrder="0"/>
      <border diagonalUp="0" diagonalDown="0" outline="0">
        <left/>
        <right style="medium">
          <color indexed="64"/>
        </right>
        <top/>
        <bottom/>
      </border>
      <protection locked="1" hidden="0"/>
    </dxf>
    <dxf>
      <font>
        <b val="0"/>
        <i val="0"/>
        <strike val="0"/>
        <condense val="0"/>
        <extend val="0"/>
        <outline val="0"/>
        <shadow val="0"/>
        <u val="none"/>
        <vertAlign val="baseline"/>
        <sz val="10"/>
        <color auto="1"/>
        <name val="Arial"/>
        <scheme val="none"/>
      </font>
      <border diagonalUp="0" diagonalDown="0" outline="0">
        <left/>
        <right/>
        <top/>
        <bottom/>
      </border>
      <protection locked="0" hidden="0"/>
    </dxf>
    <dxf>
      <border diagonalUp="0" diagonalDown="0">
        <left style="medium">
          <color rgb="FF000000"/>
        </left>
        <right style="medium">
          <color rgb="FF000000"/>
        </right>
        <bottom style="medium">
          <color rgb="FF000000"/>
        </bottom>
      </border>
    </dxf>
    <dxf>
      <fill>
        <patternFill patternType="none">
          <fgColor rgb="FF000000"/>
          <bgColor auto="1"/>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0"/>
        <color theme="1"/>
        <name val="Arial"/>
        <scheme val="none"/>
      </font>
      <numFmt numFmtId="164" formatCode="0.0%"/>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style="thin">
          <color theme="1"/>
        </top>
        <bottom/>
      </border>
      <protection locked="1" hidden="0"/>
    </dxf>
    <dxf>
      <font>
        <b val="0"/>
        <i val="0"/>
        <strike val="0"/>
        <condense val="0"/>
        <extend val="0"/>
        <outline val="0"/>
        <shadow val="0"/>
        <u val="none"/>
        <vertAlign val="baseline"/>
        <sz val="10"/>
        <color auto="1"/>
        <name val="Arial"/>
        <scheme val="none"/>
      </font>
      <border diagonalUp="0" diagonalDown="0" outline="0">
        <left/>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center" textRotation="0" indent="0" justifyLastLine="0" shrinkToFit="0" readingOrder="0"/>
      <border diagonalUp="0" diagonalDown="0" outline="0">
        <left/>
        <right style="medium">
          <color indexed="64"/>
        </right>
        <top/>
        <bottom/>
      </border>
      <protection locked="1" hidden="0"/>
    </dxf>
    <dxf>
      <font>
        <b val="0"/>
        <i val="0"/>
        <strike val="0"/>
        <condense val="0"/>
        <extend val="0"/>
        <outline val="0"/>
        <shadow val="0"/>
        <u val="none"/>
        <vertAlign val="baseline"/>
        <sz val="10"/>
        <color auto="1"/>
        <name val="Arial"/>
        <scheme val="none"/>
      </font>
      <border diagonalUp="0" diagonalDown="0" outline="0">
        <left/>
        <right/>
        <top/>
        <bottom/>
      </border>
      <protection locked="0" hidden="0"/>
    </dxf>
    <dxf>
      <border diagonalUp="0" diagonalDown="0">
        <left style="medium">
          <color indexed="64"/>
        </left>
        <right style="medium">
          <color indexed="64"/>
        </right>
        <bottom style="medium">
          <color indexed="64"/>
        </bottom>
      </border>
    </dxf>
    <dxf>
      <fill>
        <patternFill patternType="none">
          <fgColor indexed="64"/>
          <bgColor auto="1"/>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0"/>
        <color theme="1"/>
        <name val="Arial"/>
        <scheme val="none"/>
      </font>
      <numFmt numFmtId="34" formatCode="_(&quot;$&quot;* #,##0.00_);_(&quot;$&quot;* \(#,##0.00\);_(&quot;$&quot;* &quot;-&quot;??_);_(@_)"/>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34" formatCode="_(&quot;$&quot;* #,##0.00_);_(&quot;$&quot;* \(#,##0.00\);_(&quot;$&quot;* &quot;-&quot;??_);_(@_)"/>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34" formatCode="_(&quot;$&quot;* #,##0.00_);_(&quot;$&quot;* \(#,##0.00\);_(&quot;$&quot;* &quot;-&quot;??_);_(@_)"/>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34" formatCode="_(&quot;$&quot;* #,##0.00_);_(&quot;$&quot;* \(#,##0.00\);_(&quot;$&quot;* &quot;-&quot;??_);_(@_)"/>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outline="0">
        <left/>
        <right style="medium">
          <color indexed="64"/>
        </right>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8" formatCode="&quot;$&quot;#,##0"/>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fill>
        <patternFill patternType="solid">
          <fgColor indexed="64"/>
          <bgColor rgb="FFD9F6FF"/>
        </patternFill>
      </fill>
      <alignment horizontal="center" vertical="bottom" textRotation="0" wrapText="0" indent="0" justifyLastLine="0" shrinkToFit="0" readingOrder="0"/>
      <border diagonalUp="0" diagonalDown="0">
        <left style="hair">
          <color indexed="64"/>
        </left>
        <right style="hair">
          <color indexed="64"/>
        </right>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border diagonalUp="0" diagonalDown="0" outline="0">
        <left/>
        <right style="hair">
          <color indexed="64"/>
        </right>
        <top/>
        <bottom/>
      </border>
      <protection locked="0" hidden="0"/>
    </dxf>
    <dxf>
      <font>
        <b val="0"/>
        <i val="0"/>
        <strike val="0"/>
        <condense val="0"/>
        <extend val="0"/>
        <outline val="0"/>
        <shadow val="0"/>
        <u val="none"/>
        <vertAlign val="baseline"/>
        <sz val="10"/>
        <color theme="1"/>
        <name val="Arial"/>
        <scheme val="none"/>
      </font>
      <numFmt numFmtId="34" formatCode="_(&quot;$&quot;* #,##0.00_);_(&quot;$&quot;* \(#,##0.00\);_(&quot;$&quot;* &quot;-&quot;??_);_(@_)"/>
      <fill>
        <patternFill patternType="solid">
          <fgColor indexed="64"/>
          <bgColor rgb="FFD9F6FF"/>
        </patternFill>
      </fill>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fill>
        <patternFill patternType="solid">
          <fgColor indexed="64"/>
          <bgColor rgb="FFD9F6FF"/>
        </patternFill>
      </fill>
      <alignment horizontal="center" vertical="bottom" textRotation="0" wrapText="0" indent="0" justifyLastLine="0" shrinkToFit="0" readingOrder="0"/>
      <border diagonalUp="0" diagonalDown="0">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style="hair">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34" formatCode="_(&quot;$&quot;* #,##0.00_);_(&quot;$&quot;* \(#,##0.00\);_(&quot;$&quot;* &quot;-&quot;??_);_(@_)"/>
      <fill>
        <patternFill patternType="solid">
          <fgColor indexed="64"/>
          <bgColor rgb="FFD9F6FF"/>
        </patternFill>
      </fill>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left/>
        <right/>
        <top style="thin">
          <color theme="4"/>
        </top>
        <bottom/>
        <vertical/>
        <horizontal/>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style="hair">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34" formatCode="_(&quot;$&quot;* #,##0.00_);_(&quot;$&quot;* \(#,##0.00\);_(&quot;$&quot;* &quot;-&quot;??_);_(@_)"/>
      <fill>
        <patternFill patternType="solid">
          <fgColor indexed="64"/>
          <bgColor rgb="FFD9F6FF"/>
        </patternFill>
      </fill>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left/>
        <right/>
        <top style="thin">
          <color theme="4"/>
        </top>
        <bottom/>
        <vertical/>
        <horizontal/>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style="hair">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hair">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fill>
        <patternFill patternType="solid">
          <fgColor indexed="64"/>
          <bgColor rgb="FFD9F6FF"/>
        </patternFill>
      </fill>
      <border diagonalUp="0" diagonalDown="0" outline="0">
        <left/>
        <right/>
        <top style="thin">
          <color theme="4"/>
        </top>
        <bottom/>
      </border>
      <protection locked="0" hidden="0"/>
    </dxf>
    <dxf>
      <font>
        <b val="0"/>
        <i val="0"/>
        <strike val="0"/>
        <condense val="0"/>
        <extend val="0"/>
        <outline val="0"/>
        <shadow val="0"/>
        <u val="none"/>
        <vertAlign val="baseline"/>
        <sz val="10"/>
        <color theme="1"/>
        <name val="Arial"/>
        <scheme val="none"/>
      </font>
      <numFmt numFmtId="34" formatCode="_(&quot;$&quot;* #,##0.00_);_(&quot;$&quot;* \(#,##0.00\);_(&quot;$&quot;* &quot;-&quot;??_);_(@_)"/>
      <fill>
        <patternFill patternType="solid">
          <fgColor indexed="64"/>
          <bgColor rgb="FFD9F6FF"/>
        </patternFill>
      </fill>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65" formatCode="_(&quot;$&quot;* #,##0_);_(&quot;$&quot;* \(#,##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34" formatCode="_(&quot;$&quot;* #,##0.00_);_(&quot;$&quot;* \(#,##0.00\);_(&quot;$&quot;* &quot;-&quot;??_);_(@_)"/>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left/>
        <right/>
        <top style="thin">
          <color theme="4"/>
        </top>
        <bottom/>
      </border>
    </dxf>
    <dxf>
      <font>
        <b val="0"/>
        <i val="0"/>
        <strike val="0"/>
        <condense val="0"/>
        <extend val="0"/>
        <outline val="0"/>
        <shadow val="0"/>
        <u val="none"/>
        <vertAlign val="baseline"/>
        <sz val="10"/>
        <color theme="1"/>
        <name val="Arial"/>
        <scheme val="none"/>
      </font>
      <numFmt numFmtId="14" formatCode="0.00%"/>
      <border diagonalUp="0" diagonalDown="0" outline="0">
        <left/>
        <right/>
        <top style="thin">
          <color theme="4"/>
        </top>
        <bottom/>
      </border>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left style="medium">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2" formatCode="0.00"/>
      <fill>
        <patternFill patternType="solid">
          <fgColor indexed="64"/>
          <bgColor rgb="FFD9F6FF"/>
        </patternFill>
      </fill>
      <alignment horizontal="center" vertical="bottom" textRotation="0" wrapText="0" indent="0" justifyLastLine="0" shrinkToFit="0" readingOrder="0"/>
      <border diagonalUp="0" diagonalDown="0" outline="0">
        <left style="medium">
          <color indexed="64"/>
        </left>
        <right/>
        <top style="thin">
          <color theme="4"/>
        </top>
        <bottom/>
      </border>
    </dxf>
    <dxf>
      <font>
        <b val="0"/>
        <i val="0"/>
        <strike val="0"/>
        <condense val="0"/>
        <extend val="0"/>
        <outline val="0"/>
        <shadow val="0"/>
        <u val="none"/>
        <vertAlign val="baseline"/>
        <sz val="10"/>
        <color theme="1"/>
        <name val="Arial"/>
        <scheme val="none"/>
      </font>
      <numFmt numFmtId="13" formatCode="0%"/>
      <fill>
        <patternFill patternType="solid">
          <fgColor indexed="64"/>
          <bgColor rgb="FFD9F6FF"/>
        </patternFill>
      </fill>
      <border diagonalUp="0" diagonalDown="0">
        <left style="thin">
          <color indexed="64"/>
        </left>
        <right/>
        <top style="thin">
          <color theme="4"/>
        </top>
        <bottom/>
        <vertical/>
        <horizontal/>
      </border>
      <protection locked="0" hidden="0"/>
    </dxf>
    <dxf>
      <font>
        <b val="0"/>
        <i val="0"/>
        <strike val="0"/>
        <condense val="0"/>
        <extend val="0"/>
        <outline val="0"/>
        <shadow val="0"/>
        <u val="none"/>
        <vertAlign val="baseline"/>
        <sz val="10"/>
        <color theme="1"/>
        <name val="Arial"/>
        <scheme val="none"/>
      </font>
      <numFmt numFmtId="13" formatCode="0%"/>
      <fill>
        <patternFill patternType="solid">
          <fgColor indexed="64"/>
          <bgColor rgb="FFD9F6FF"/>
        </patternFill>
      </fill>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family val="2"/>
        <scheme val="none"/>
      </font>
      <numFmt numFmtId="165" formatCode="_(&quot;$&quot;* #,##0_);_(&quot;$&quot;* \(#,##0\);_(&quot;$&quot;* &quot;-&quot;??_);_(@_)"/>
      <fill>
        <patternFill patternType="solid">
          <fgColor indexed="64"/>
          <bgColor rgb="FFD9F6FF"/>
        </patternFill>
      </fill>
      <alignment horizontal="center" vertical="bottom" textRotation="0" wrapText="0" indent="0" justifyLastLine="0" shrinkToFit="0" readingOrder="0"/>
      <border diagonalUp="0" diagonalDown="0">
        <left style="medium">
          <color indexed="64"/>
        </left>
        <right/>
        <top style="thin">
          <color theme="4"/>
        </top>
        <bottom/>
        <vertical/>
        <horizontal/>
      </border>
      <protection locked="0" hidden="0"/>
    </dxf>
    <dxf>
      <font>
        <b val="0"/>
        <i val="0"/>
        <strike val="0"/>
        <condense val="0"/>
        <extend val="0"/>
        <outline val="0"/>
        <shadow val="0"/>
        <u val="none"/>
        <vertAlign val="baseline"/>
        <sz val="10"/>
        <color auto="1"/>
        <name val="Arial"/>
        <scheme val="none"/>
      </font>
      <numFmt numFmtId="10" formatCode="&quot;$&quot;#,##0_);[Red]\(&quot;$&quot;#,##0\)"/>
      <fill>
        <patternFill patternType="solid">
          <fgColor indexed="64"/>
          <bgColor rgb="FFD9F6FF"/>
        </patternFill>
      </fill>
      <alignment horizontal="center"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8"/>
        <color theme="1"/>
        <name val="Arial"/>
        <scheme val="none"/>
      </font>
      <fill>
        <patternFill patternType="solid">
          <fgColor indexed="64"/>
          <bgColor rgb="FFD9F6FF"/>
        </patternFill>
      </fill>
      <border diagonalUp="0" diagonalDown="0">
        <left style="thin">
          <color indexed="64"/>
        </left>
        <right/>
        <top style="thin">
          <color theme="4"/>
        </top>
        <bottom/>
        <vertical/>
        <horizontal/>
      </border>
      <protection locked="0" hidden="0"/>
    </dxf>
    <dxf>
      <font>
        <b val="0"/>
        <i val="0"/>
        <strike val="0"/>
        <condense val="0"/>
        <extend val="0"/>
        <outline val="0"/>
        <shadow val="0"/>
        <u val="none"/>
        <vertAlign val="baseline"/>
        <sz val="8"/>
        <color theme="1"/>
        <name val="Arial"/>
        <scheme val="none"/>
      </font>
      <numFmt numFmtId="0" formatCode="General"/>
      <fill>
        <patternFill patternType="solid">
          <fgColor indexed="64"/>
          <bgColor rgb="FFD9F6FF"/>
        </patternFill>
      </fill>
      <border diagonalUp="0" diagonalDown="0" outline="0">
        <left style="thin">
          <color indexed="64"/>
        </left>
        <right/>
        <top style="thin">
          <color indexed="64"/>
        </top>
        <bottom/>
      </border>
    </dxf>
    <dxf>
      <font>
        <b val="0"/>
        <i val="0"/>
        <strike val="0"/>
        <condense val="0"/>
        <extend val="0"/>
        <outline val="0"/>
        <shadow val="0"/>
        <u val="none"/>
        <vertAlign val="baseline"/>
        <sz val="8"/>
        <color theme="1"/>
        <name val="Arial"/>
        <family val="2"/>
        <scheme val="none"/>
      </font>
      <fill>
        <patternFill patternType="solid">
          <fgColor indexed="64"/>
          <bgColor rgb="FFD9F6FF"/>
        </patternFill>
      </fill>
      <border diagonalUp="0" diagonalDown="0">
        <left style="thin">
          <color indexed="64"/>
        </left>
        <right/>
        <top style="thin">
          <color theme="4"/>
        </top>
        <bottom/>
        <vertical/>
        <horizontal/>
      </border>
      <protection locked="0" hidden="0"/>
    </dxf>
    <dxf>
      <font>
        <b val="0"/>
        <i val="0"/>
        <strike val="0"/>
        <condense val="0"/>
        <extend val="0"/>
        <outline val="0"/>
        <shadow val="0"/>
        <u val="none"/>
        <vertAlign val="baseline"/>
        <sz val="8"/>
        <color theme="1"/>
        <name val="Arial"/>
        <scheme val="none"/>
      </font>
      <numFmt numFmtId="0" formatCode="General"/>
      <fill>
        <patternFill patternType="solid">
          <fgColor indexed="64"/>
          <bgColor rgb="FFD9F6FF"/>
        </patternFill>
      </fill>
      <border diagonalUp="0" diagonalDown="0" outline="0">
        <left style="thin">
          <color indexed="64"/>
        </left>
        <right/>
        <top style="thin">
          <color indexed="64"/>
        </top>
        <bottom/>
      </border>
    </dxf>
    <dxf>
      <font>
        <b val="0"/>
        <i val="0"/>
        <strike val="0"/>
        <condense val="0"/>
        <extend val="0"/>
        <outline val="0"/>
        <shadow val="0"/>
        <u val="none"/>
        <vertAlign val="baseline"/>
        <sz val="8"/>
        <color theme="1"/>
        <name val="Arial"/>
        <scheme val="none"/>
      </font>
      <fill>
        <patternFill patternType="solid">
          <fgColor indexed="64"/>
          <bgColor rgb="FFD9F6FF"/>
        </patternFill>
      </fill>
      <border diagonalUp="0" diagonalDown="0">
        <left style="thin">
          <color indexed="64"/>
        </left>
        <right/>
        <top style="thin">
          <color theme="4"/>
        </top>
        <bottom/>
        <vertical/>
        <horizontal/>
      </border>
      <protection locked="0" hidden="0"/>
    </dxf>
    <dxf>
      <font>
        <b val="0"/>
        <i val="0"/>
        <strike val="0"/>
        <condense val="0"/>
        <extend val="0"/>
        <outline val="0"/>
        <shadow val="0"/>
        <u val="none"/>
        <vertAlign val="baseline"/>
        <sz val="8"/>
        <color theme="1"/>
        <name val="Arial"/>
        <scheme val="none"/>
      </font>
      <numFmt numFmtId="0" formatCode="General"/>
      <fill>
        <patternFill patternType="solid">
          <fgColor indexed="64"/>
          <bgColor rgb="FFD9F6FF"/>
        </patternFill>
      </fill>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Arial"/>
        <scheme val="none"/>
      </font>
      <numFmt numFmtId="30" formatCode="@"/>
      <fill>
        <patternFill patternType="solid">
          <fgColor indexed="64"/>
          <bgColor rgb="FFD9F6FF"/>
        </patternFill>
      </fill>
      <border diagonalUp="0" diagonalDown="0">
        <left style="thin">
          <color theme="4"/>
        </left>
        <right/>
        <top style="thin">
          <color theme="4"/>
        </top>
        <bottom/>
        <vertical/>
        <horizontal/>
      </border>
      <protection locked="0" hidden="0"/>
    </dxf>
    <dxf>
      <font>
        <b val="0"/>
        <i val="0"/>
        <strike val="0"/>
        <condense val="0"/>
        <extend val="0"/>
        <outline val="0"/>
        <shadow val="0"/>
        <u val="none"/>
        <vertAlign val="baseline"/>
        <sz val="11"/>
        <color theme="1"/>
        <name val="Arial"/>
        <scheme val="none"/>
      </font>
      <numFmt numFmtId="0" formatCode="General"/>
      <fill>
        <patternFill patternType="solid">
          <fgColor indexed="64"/>
          <bgColor rgb="FFD9F6FF"/>
        </patternFill>
      </fill>
      <border diagonalUp="0" diagonalDown="0" outline="0">
        <left style="thin">
          <color indexed="64"/>
        </left>
        <right/>
        <top style="thin">
          <color indexed="64"/>
        </top>
        <bottom/>
      </border>
    </dxf>
    <dxf>
      <border outline="0">
        <right style="medium">
          <color indexed="64"/>
        </right>
      </border>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none">
          <fgColor indexed="64"/>
          <bgColor indexed="65"/>
        </patternFill>
      </fill>
      <border diagonalUp="0" diagonalDown="0">
        <left style="medium">
          <color indexed="64"/>
        </left>
        <right style="medium">
          <color indexed="64"/>
        </right>
        <top/>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style="hair">
          <color indexed="64"/>
        </right>
        <top style="medium">
          <color indexed="64"/>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left/>
        <right style="medium">
          <color indexed="64"/>
        </right>
        <top/>
        <bottom/>
        <vertical/>
        <horizontal/>
      </border>
      <protection locked="0" hidden="0"/>
    </dxf>
    <dxf>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left/>
        <right style="hair">
          <color indexed="64"/>
        </right>
        <top/>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style="hair">
          <color indexed="64"/>
        </right>
        <top style="medium">
          <color indexed="64"/>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style="medium">
          <color indexed="64"/>
        </right>
        <top style="medium">
          <color indexed="64"/>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left/>
        <right style="hair">
          <color indexed="64"/>
        </right>
        <top/>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style="hair">
          <color indexed="64"/>
        </right>
        <top style="medium">
          <color indexed="64"/>
        </top>
        <bottom/>
      </border>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left/>
        <right style="hair">
          <color indexed="64"/>
        </right>
        <top/>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style="hair">
          <color indexed="64"/>
        </right>
        <top style="medium">
          <color indexed="64"/>
        </top>
        <bottom/>
      </border>
    </dxf>
    <dxf>
      <font>
        <b val="0"/>
        <i val="0"/>
        <strike val="0"/>
        <condense val="0"/>
        <extend val="0"/>
        <outline val="0"/>
        <shadow val="0"/>
        <u val="none"/>
        <vertAlign val="baseline"/>
        <sz val="10"/>
        <color auto="1"/>
        <name val="Arial"/>
        <scheme val="none"/>
      </font>
    </dxf>
    <dxf>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165" formatCode="_(&quot;$&quot;* #,##0_);_(&quot;$&quot;* \(#,##0\);_(&quot;$&quot;* &quot;-&quot;??_);_(@_)"/>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ill>
        <patternFill patternType="solid">
          <fgColor indexed="64"/>
          <bgColor rgb="FFD9F6FF"/>
        </patternFill>
      </fill>
      <border diagonalUp="0" diagonalDown="0" outline="0">
        <left/>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ill>
        <patternFill patternType="solid">
          <fgColor indexed="64"/>
          <bgColor rgb="FFD9F6FF"/>
        </patternFill>
      </fill>
      <border diagonalUp="0" diagonalDown="0" outline="0">
        <left/>
        <right/>
        <top/>
        <bottom/>
      </border>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border diagonalUp="0" diagonalDown="0" outline="0">
        <left/>
        <right/>
        <top/>
        <bottom/>
      </border>
      <protection locked="0" hidden="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left/>
        <right style="medium">
          <color indexed="64"/>
        </right>
        <top/>
        <bottom/>
        <vertical/>
        <horizontal/>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style="medium">
          <color indexed="64"/>
        </right>
        <top/>
        <bottom/>
      </border>
    </dxf>
    <dxf>
      <font>
        <b/>
        <i val="0"/>
        <strike val="0"/>
        <condense val="0"/>
        <extend val="0"/>
        <outline val="0"/>
        <shadow val="0"/>
        <u val="none"/>
        <vertAlign val="baseline"/>
        <sz val="10"/>
        <color auto="1"/>
        <name val="Arial"/>
        <family val="2"/>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right/>
        <top/>
        <bottom/>
      </border>
    </dxf>
    <dxf>
      <border outline="0">
        <left style="thin">
          <color indexed="64"/>
        </left>
        <right style="medium">
          <color indexed="64"/>
        </right>
        <top style="medium">
          <color indexed="64"/>
        </top>
      </border>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ont>
        <b val="0"/>
        <i val="0"/>
        <strike val="0"/>
        <condense val="0"/>
        <extend val="0"/>
        <outline val="0"/>
        <shadow val="0"/>
        <u val="none"/>
        <vertAlign val="baseline"/>
        <sz val="10"/>
        <color auto="1"/>
        <name val="Arial"/>
        <scheme val="none"/>
      </font>
      <fill>
        <patternFill patternType="solid">
          <fgColor indexed="64"/>
          <bgColor rgb="FFD9F6FF"/>
        </patternFill>
      </fill>
      <protection locked="0" hidden="0"/>
    </dxf>
    <dxf>
      <font>
        <b val="0"/>
        <i val="0"/>
        <strike val="0"/>
        <condense val="0"/>
        <extend val="0"/>
        <outline val="0"/>
        <shadow val="0"/>
        <u val="none"/>
        <vertAlign val="baseline"/>
        <sz val="10"/>
        <color theme="1"/>
        <name val="Arial"/>
        <scheme val="none"/>
      </font>
      <numFmt numFmtId="164" formatCode="0.0%"/>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style="thin">
          <color theme="1"/>
        </top>
        <bottom/>
      </border>
      <protection locked="1" hidden="0"/>
    </dxf>
    <dxf>
      <font>
        <b val="0"/>
        <i val="0"/>
        <strike val="0"/>
        <condense val="0"/>
        <extend val="0"/>
        <outline val="0"/>
        <shadow val="0"/>
        <u val="none"/>
        <vertAlign val="baseline"/>
        <sz val="10"/>
        <color auto="1"/>
        <name val="Arial"/>
        <scheme val="none"/>
      </font>
      <border diagonalUp="0" diagonalDown="0" outline="0">
        <left/>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center" textRotation="0" indent="0" justifyLastLine="0" shrinkToFit="0" readingOrder="0"/>
      <border diagonalUp="0" diagonalDown="0" outline="0">
        <left/>
        <right style="medium">
          <color indexed="64"/>
        </right>
        <top/>
        <bottom/>
      </border>
      <protection locked="1" hidden="0"/>
    </dxf>
    <dxf>
      <font>
        <b val="0"/>
        <i val="0"/>
        <strike val="0"/>
        <condense val="0"/>
        <extend val="0"/>
        <outline val="0"/>
        <shadow val="0"/>
        <u val="none"/>
        <vertAlign val="baseline"/>
        <sz val="10"/>
        <color auto="1"/>
        <name val="Arial"/>
        <scheme val="none"/>
      </font>
      <border diagonalUp="0" diagonalDown="0" outline="0">
        <left/>
        <right/>
        <top/>
        <bottom/>
      </border>
      <protection locked="0" hidden="0"/>
    </dxf>
    <dxf>
      <border diagonalUp="0" diagonalDown="0">
        <left style="medium">
          <color indexed="64"/>
        </left>
        <right style="medium">
          <color indexed="64"/>
        </right>
        <bottom style="medium">
          <color indexed="64"/>
        </bottom>
      </border>
    </dxf>
    <dxf>
      <fill>
        <patternFill patternType="none">
          <fgColor indexed="64"/>
          <bgColor auto="1"/>
        </patternFill>
      </fill>
      <protection locked="1" hidden="0"/>
    </dxf>
    <dxf>
      <fill>
        <patternFill patternType="none">
          <fgColor indexed="64"/>
          <bgColor auto="1"/>
        </patternFill>
      </fill>
      <protection locked="1" hidden="0"/>
    </dxf>
    <dxf>
      <numFmt numFmtId="165" formatCode="_(&quot;$&quot;* #,##0_);_(&quot;$&quot;* \(#,##0\);_(&quot;$&quot;* &quot;-&quot;??_);_(@_)"/>
      <fill>
        <patternFill patternType="solid">
          <fgColor indexed="64"/>
          <bgColor theme="0"/>
        </patternFill>
      </fill>
      <alignment horizontal="center" vertical="bottom" textRotation="0" wrapText="0" indent="0" justifyLastLine="0" shrinkToFit="0" readingOrder="0"/>
      <border diagonalUp="0" diagonalDown="0" outline="0">
        <left/>
        <right style="medium">
          <color indexed="64"/>
        </right>
        <top/>
        <bottom/>
      </border>
      <protection locked="1" hidden="0"/>
    </dxf>
    <dxf>
      <numFmt numFmtId="165" formatCode="_(&quot;$&quot;* #,##0_);_(&quot;$&quot;* \(#,##0\);_(&quot;$&quot;* &quot;-&quot;??_);_(@_)"/>
      <fill>
        <patternFill patternType="solid">
          <fgColor indexed="64"/>
          <bgColor theme="0"/>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rgb="FFFFFFD9"/>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rgb="FFFFFFD9"/>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theme="0"/>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theme="0"/>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rgb="FFFFFFD9"/>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rgb="FFFFFFD9"/>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theme="0"/>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theme="0"/>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rgb="FFFFFFD9"/>
        </patternFill>
      </fill>
      <alignment horizontal="center" vertical="bottom" textRotation="0" wrapText="0" indent="0" justifyLastLine="0" shrinkToFit="0" readingOrder="0"/>
      <protection locked="1" hidden="0"/>
    </dxf>
    <dxf>
      <numFmt numFmtId="165" formatCode="_(&quot;$&quot;* #,##0_);_(&quot;$&quot;* \(#,##0\);_(&quot;$&quot;* &quot;-&quot;??_);_(@_)"/>
      <fill>
        <patternFill patternType="solid">
          <fgColor indexed="64"/>
          <bgColor rgb="FFFFFFD9"/>
        </patternFill>
      </fill>
      <alignment horizontal="center" vertical="bottom" textRotation="0" wrapText="0" indent="0" justifyLastLine="0" shrinkToFit="0" readingOrder="0"/>
      <protection locked="1" hidden="0"/>
    </dxf>
    <dxf>
      <fill>
        <patternFill patternType="solid">
          <fgColor indexed="64"/>
          <bgColor rgb="FFFFFFFF"/>
        </patternFill>
      </fill>
      <border diagonalUp="0" diagonalDown="0">
        <left/>
        <right style="medium">
          <color indexed="64"/>
        </right>
        <top/>
        <bottom/>
      </border>
      <protection locked="1" hidden="0"/>
    </dxf>
    <dxf>
      <font>
        <b val="0"/>
        <i val="0"/>
        <strike val="0"/>
        <condense val="0"/>
        <extend val="0"/>
        <outline val="0"/>
        <shadow val="0"/>
        <u val="none"/>
        <vertAlign val="baseline"/>
        <sz val="10"/>
        <color auto="1"/>
        <name val="Arial"/>
        <scheme val="none"/>
      </font>
      <fill>
        <patternFill patternType="solid">
          <fgColor indexed="64"/>
          <bgColor theme="0"/>
        </patternFill>
      </fill>
      <border diagonalUp="0" diagonalDown="0">
        <left style="medium">
          <color indexed="64"/>
        </left>
        <right/>
        <top/>
        <bottom/>
      </border>
      <protection locked="1" hidden="0"/>
    </dxf>
    <dxf>
      <font>
        <b val="0"/>
        <i val="0"/>
        <strike val="0"/>
        <condense val="0"/>
        <extend val="0"/>
        <outline val="0"/>
        <shadow val="0"/>
        <u val="none"/>
        <vertAlign val="baseline"/>
        <sz val="10"/>
        <color auto="1"/>
        <name val="Arial"/>
        <scheme val="none"/>
      </font>
    </dxf>
    <dxf>
      <protection locked="1" hidden="0"/>
    </dxf>
    <dxf>
      <protection locked="1" hidden="0"/>
    </dxf>
  </dxfs>
  <tableStyles count="0" defaultTableStyle="TableStyleMedium2" defaultPivotStyle="PivotStyleLight16"/>
  <colors>
    <mruColors>
      <color rgb="FFD9F6FF"/>
      <color rgb="FFFFFFD9"/>
      <color rgb="FFFFFFFF"/>
      <color rgb="FFFFFF99"/>
      <color rgb="FFEFF5FF"/>
      <color rgb="FFDAE6FE"/>
      <color rgb="FFFFFFCC"/>
      <color rgb="FFAB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27</xdr:col>
      <xdr:colOff>230148</xdr:colOff>
      <xdr:row>0</xdr:row>
      <xdr:rowOff>160513</xdr:rowOff>
    </xdr:from>
    <xdr:to>
      <xdr:col>30</xdr:col>
      <xdr:colOff>314072</xdr:colOff>
      <xdr:row>2</xdr:row>
      <xdr:rowOff>255868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94736" y="160513"/>
          <a:ext cx="2157573" cy="9288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461736</xdr:colOff>
      <xdr:row>0</xdr:row>
      <xdr:rowOff>257630</xdr:rowOff>
    </xdr:from>
    <xdr:to>
      <xdr:col>25</xdr:col>
      <xdr:colOff>64368</xdr:colOff>
      <xdr:row>2</xdr:row>
      <xdr:rowOff>349810</xdr:rowOff>
    </xdr:to>
    <xdr:pic>
      <xdr:nvPicPr>
        <xdr:cNvPr id="2" name="Picture 1">
          <a:extLst>
            <a:ext uri="{FF2B5EF4-FFF2-40B4-BE49-F238E27FC236}">
              <a16:creationId xmlns:a16="http://schemas.microsoft.com/office/drawing/2014/main" id="{07D45BC0-9F68-4567-9174-F94219694A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717986" y="257630"/>
          <a:ext cx="2155333" cy="92403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B6:O10" headerRowCount="0" totalsRowShown="0" headerRowDxfId="317" dataDxfId="316">
  <tableColumns count="14">
    <tableColumn id="1" xr3:uid="{00000000-0010-0000-0000-000001000000}" name="Column1" headerRowDxfId="315" dataDxfId="314" dataCellStyle="Currency"/>
    <tableColumn id="2" xr3:uid="{00000000-0010-0000-0000-000002000000}" name="Column2" dataDxfId="313"/>
    <tableColumn id="3" xr3:uid="{00000000-0010-0000-0000-000003000000}" name="Column3" dataDxfId="312">
      <calculatedColumnFormula>SUMIF('Federal Detail'!$B$11:$AD$41, Table2[[#This Row],[Column1]], 'Federal Detail'!I$11:I$41)</calculatedColumnFormula>
    </tableColumn>
    <tableColumn id="9" xr3:uid="{00000000-0010-0000-0000-000009000000}" name="Column9" dataDxfId="311">
      <calculatedColumnFormula>SUMIF('Federal Detail'!$B$11:$AD$41, Table2[[#This Row],[Column1]], 'Federal Detail'!J$11:J$41)</calculatedColumnFormula>
    </tableColumn>
    <tableColumn id="4" xr3:uid="{00000000-0010-0000-0000-000004000000}" name="Column4" dataDxfId="310">
      <calculatedColumnFormula>SUMIF('Federal Detail'!$B$11:$AD$41, Table2[[#This Row],[Column1]], 'Federal Detail'!N$11:N$41)</calculatedColumnFormula>
    </tableColumn>
    <tableColumn id="10" xr3:uid="{00000000-0010-0000-0000-00000A000000}" name="Column10" dataDxfId="309">
      <calculatedColumnFormula>SUMIF('Federal Detail'!$B$11:$AD$41, Table2[[#This Row],[Column1]], 'Federal Detail'!O$11:O$41)</calculatedColumnFormula>
    </tableColumn>
    <tableColumn id="5" xr3:uid="{00000000-0010-0000-0000-000005000000}" name="Column5" dataDxfId="308">
      <calculatedColumnFormula>SUMIF('Federal Detail'!$B$11:$AD$41, Table2[[#This Row],[Column1]], 'Federal Detail'!S$11:S$41)</calculatedColumnFormula>
    </tableColumn>
    <tableColumn id="11" xr3:uid="{00000000-0010-0000-0000-00000B000000}" name="Column11" dataDxfId="307">
      <calculatedColumnFormula>SUMIF('Federal Detail'!$B$11:$AD$41, Table2[[#This Row],[Column1]], 'Federal Detail'!T$11:T$41)</calculatedColumnFormula>
    </tableColumn>
    <tableColumn id="6" xr3:uid="{00000000-0010-0000-0000-000006000000}" name="Column6" dataDxfId="306">
      <calculatedColumnFormula>SUMIF('Federal Detail'!$B$11:$AD$41, Table2[[#This Row],[Column1]], 'Federal Detail'!X$11:X$41)</calculatedColumnFormula>
    </tableColumn>
    <tableColumn id="12" xr3:uid="{00000000-0010-0000-0000-00000C000000}" name="Column12" dataDxfId="305">
      <calculatedColumnFormula>SUMIF('Federal Detail'!$B$11:$AD$41, Table2[[#This Row],[Column1]], 'Federal Detail'!Y$11:Y$41)</calculatedColumnFormula>
    </tableColumn>
    <tableColumn id="7" xr3:uid="{00000000-0010-0000-0000-000007000000}" name="Column7" dataDxfId="304">
      <calculatedColumnFormula>SUMIF('Federal Detail'!$B$11:$AD$41, Table2[[#This Row],[Column1]], 'Federal Detail'!AC$11:AC$41)</calculatedColumnFormula>
    </tableColumn>
    <tableColumn id="8" xr3:uid="{00000000-0010-0000-0000-000008000000}" name="Column8" dataDxfId="303">
      <calculatedColumnFormula>SUMIF('Federal Detail'!$B$11:$AD$41, Table2[[#This Row],[Column1]], 'Federal Detail'!AD$11:AD$41)</calculatedColumnFormula>
    </tableColumn>
    <tableColumn id="13" xr3:uid="{00000000-0010-0000-0000-00000D000000}" name="Column13" dataDxfId="302">
      <calculatedColumnFormula>SUM(Table2[[#This Row],[Column3]], Table2[[#This Row],[Column4]], Table2[[#This Row],[Column5]], Table2[[#This Row],[Column6]], Table2[[#This Row],[Column7]])</calculatedColumnFormula>
    </tableColumn>
    <tableColumn id="14" xr3:uid="{00000000-0010-0000-0000-00000E000000}" name="Column14" dataDxfId="301">
      <calculatedColumnFormula>SUM(Table2[[#This Row],[Column9]],Table2[[#This Row],[Column10]],Table2[[#This Row],[Column11]],Table2[[#This Row],[Column12]],Table2[[#This Row],[Column8]])</calculatedColumnFormula>
    </tableColumn>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FringeRates" displayName="FringeRates" ref="M3:N7" headerRowCount="0" totalsRowShown="0" headerRowDxfId="300" dataDxfId="299" tableBorderDxfId="298">
  <tableColumns count="2">
    <tableColumn id="1" xr3:uid="{00000000-0010-0000-0100-000001000000}" name="Column1" headerRowDxfId="297" dataDxfId="296" headerRowCellStyle="Currency" dataCellStyle="Currency"/>
    <tableColumn id="2" xr3:uid="{00000000-0010-0000-0100-000002000000}" name="Column2" headerRowDxfId="295" dataDxfId="294" headerRowCellStyle="Currency" dataCellStyle="Percent"/>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NonPersonnel" displayName="NonPersonnel" ref="A46:AE78" headerRowCount="0" totalsRowShown="0" headerRowDxfId="293" dataDxfId="292" tableBorderDxfId="291" headerRowCellStyle="Currency" dataCellStyle="Currency">
  <tableColumns count="31">
    <tableColumn id="1" xr3:uid="{00000000-0010-0000-0200-000001000000}" name="Column1" headerRowDxfId="290" dataDxfId="289"/>
    <tableColumn id="2" xr3:uid="{00000000-0010-0000-0200-000002000000}" name="Column2" headerRowDxfId="288" dataDxfId="287"/>
    <tableColumn id="3" xr3:uid="{00000000-0010-0000-0200-000003000000}" name="Column3" headerRowDxfId="286" dataDxfId="285"/>
    <tableColumn id="28" xr3:uid="{00000000-0010-0000-0200-00001C000000}" name="Column28" headerRowDxfId="284" dataDxfId="283"/>
    <tableColumn id="8" xr3:uid="{560BF9F4-330C-432A-A629-B27493A2C558}" name="Column8" headerRowDxfId="282" dataDxfId="281"/>
    <tableColumn id="4" xr3:uid="{00000000-0010-0000-0200-000004000000}" name="Column4" headerRowDxfId="280" dataDxfId="279"/>
    <tableColumn id="5" xr3:uid="{00000000-0010-0000-0200-000005000000}" name="Column5" headerRowDxfId="278" dataDxfId="277"/>
    <tableColumn id="6" xr3:uid="{00000000-0010-0000-0200-000006000000}" name="Column6" headerRowDxfId="276" dataDxfId="275"/>
    <tableColumn id="7" xr3:uid="{00000000-0010-0000-0200-000007000000}" name="Column7" headerRowDxfId="274" dataDxfId="273"/>
    <tableColumn id="10" xr3:uid="{00000000-0010-0000-0200-00000A000000}" name="Column10" headerRowDxfId="272" dataDxfId="271" headerRowCellStyle="Currency" dataCellStyle="Currency"/>
    <tableColumn id="11" xr3:uid="{00000000-0010-0000-0200-00000B000000}" name="Column11"/>
    <tableColumn id="14" xr3:uid="{00000000-0010-0000-0200-00000E000000}" name="Column14" headerRowDxfId="270" dataDxfId="269" headerRowCellStyle="Currency" dataCellStyle="Currency"/>
    <tableColumn id="15" xr3:uid="{00000000-0010-0000-0200-00000F000000}" name="Column15" headerRowDxfId="268" dataDxfId="267"/>
    <tableColumn id="16" xr3:uid="{00000000-0010-0000-0200-000010000000}" name="Column16" headerRowDxfId="266" dataDxfId="265" headerRowCellStyle="Currency" dataCellStyle="Currency"/>
    <tableColumn id="17" xr3:uid="{00000000-0010-0000-0200-000011000000}" name="Column17" headerRowDxfId="264" dataDxfId="263" headerRowCellStyle="Currency" dataCellStyle="Currency"/>
    <tableColumn id="18" xr3:uid="{00000000-0010-0000-0200-000012000000}" name="Column18"/>
    <tableColumn id="21" xr3:uid="{00000000-0010-0000-0200-000015000000}" name="Column21" headerRowDxfId="262" dataDxfId="261" headerRowCellStyle="Currency" dataCellStyle="Currency"/>
    <tableColumn id="22" xr3:uid="{00000000-0010-0000-0200-000016000000}" name="Column22" headerRowDxfId="260" dataDxfId="259" headerRowCellStyle="Currency"/>
    <tableColumn id="23" xr3:uid="{00000000-0010-0000-0200-000017000000}" name="Column23" headerRowDxfId="258" dataDxfId="257" headerRowCellStyle="Currency" dataCellStyle="Currency"/>
    <tableColumn id="24" xr3:uid="{00000000-0010-0000-0200-000018000000}" name="Column24" headerRowDxfId="256" dataDxfId="255" headerRowCellStyle="Currency" dataCellStyle="Currency"/>
    <tableColumn id="25" xr3:uid="{00000000-0010-0000-0200-000019000000}" name="Column25"/>
    <tableColumn id="26" xr3:uid="{00000000-0010-0000-0200-00001A000000}" name="Column26" headerRowDxfId="254" dataDxfId="253" headerRowCellStyle="Currency" dataCellStyle="Currency"/>
    <tableColumn id="27" xr3:uid="{00000000-0010-0000-0200-00001B000000}" name="Column27" headerRowDxfId="252" dataDxfId="251" headerRowCellStyle="Currency" dataCellStyle="Currency"/>
    <tableColumn id="30" xr3:uid="{00000000-0010-0000-0200-00001E000000}" name="Column30" headerRowDxfId="250" dataDxfId="249" headerRowCellStyle="Currency" dataCellStyle="Currency"/>
    <tableColumn id="31" xr3:uid="{00000000-0010-0000-0200-00001F000000}" name="Column31" headerRowDxfId="248" dataDxfId="247" headerRowCellStyle="Currency" dataCellStyle="Currency"/>
    <tableColumn id="32" xr3:uid="{00000000-0010-0000-0200-000020000000}" name="Column32"/>
    <tableColumn id="33" xr3:uid="{00000000-0010-0000-0200-000021000000}" name="Column33" headerRowDxfId="246" dataDxfId="245" headerRowCellStyle="Currency" dataCellStyle="Currency"/>
    <tableColumn id="34" xr3:uid="{00000000-0010-0000-0200-000022000000}" name="Column34" headerRowDxfId="244" dataDxfId="243" headerRowCellStyle="Currency" dataCellStyle="Currency"/>
    <tableColumn id="35" xr3:uid="{00000000-0010-0000-0200-000023000000}" name="Column35" headerRowDxfId="242" dataDxfId="241" headerRowCellStyle="Currency" dataCellStyle="Currency"/>
    <tableColumn id="36" xr3:uid="{00000000-0010-0000-0200-000024000000}" name="Column36" headerRowDxfId="240" dataDxfId="239" dataCellStyle="Currency"/>
    <tableColumn id="37" xr3:uid="{00000000-0010-0000-0200-000025000000}" name="Column37" headerRowDxfId="238" dataDxfId="237" headerRowCellStyle="Currency" dataCellStyle="Currency"/>
  </tableColumns>
  <tableStyleInfo name="TableStyleLight8"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3000000}" name="FedPersonnel" displayName="FedPersonnel" ref="A11:AI41" headerRowCount="0" totalsRowShown="0" headerRowDxfId="236" dataDxfId="235" tableBorderDxfId="234">
  <tableColumns count="35">
    <tableColumn id="1" xr3:uid="{00000000-0010-0000-0300-000001000000}" name="Column1" headerRowDxfId="233" dataDxfId="232">
      <calculatedColumnFormula>B1</calculatedColumnFormula>
    </tableColumn>
    <tableColumn id="2" xr3:uid="{00000000-0010-0000-0300-000002000000}" name="Column2" headerRowDxfId="231" dataDxfId="230"/>
    <tableColumn id="20" xr3:uid="{DD73DDF6-D7FB-4914-BCC7-1F81FFE50B01}" name="Column20" headerRowDxfId="229" dataDxfId="228"/>
    <tableColumn id="46" xr3:uid="{00000000-0010-0000-0300-00002E000000}" name="Column46" headerRowDxfId="227" dataDxfId="226"/>
    <tableColumn id="3" xr3:uid="{00000000-0010-0000-0300-000003000000}" name="Column3" headerRowDxfId="225" dataDxfId="224" dataCellStyle="Currency">
      <calculatedColumnFormula>119500*1.03/9*3</calculatedColumnFormula>
    </tableColumn>
    <tableColumn id="4" xr3:uid="{00000000-0010-0000-0300-000004000000}" name="Column4" headerRowDxfId="223" dataDxfId="222"/>
    <tableColumn id="5" xr3:uid="{00000000-0010-0000-0300-000005000000}" name="Column5" headerRowDxfId="221" dataDxfId="220"/>
    <tableColumn id="8" xr3:uid="{00000000-0010-0000-0300-000008000000}" name="Column8" headerRowDxfId="219" dataDxfId="218">
      <calculatedColumnFormula>IF(FedPersonnel[[#This Row],[Column5]]&gt;0, FedPersonnel[[#This Row],[Column5]]/INDEX('Month Lookup'!$B$22:$B$24, MATCH(FedPersonnel[[#This Row],[Column46]], 'Month Lookup'!$A$22:$A$24, 0)), 0)</calculatedColumnFormula>
    </tableColumn>
    <tableColumn id="9" xr3:uid="{00000000-0010-0000-0300-000009000000}" name="Column9" headerRowDxfId="217" dataDxfId="216" headerRowCellStyle="Currency" dataCellStyle="Currency">
      <calculatedColumnFormula>ROUNDUP('Federal Detail'!$E11*'Federal Detail'!$H11, 0)</calculatedColumnFormula>
    </tableColumn>
    <tableColumn id="10" xr3:uid="{00000000-0010-0000-0300-00000A000000}" name="Column10" headerRowDxfId="215" dataDxfId="214" headerRowCellStyle="Currency" dataCellStyle="Currency">
      <calculatedColumnFormula>_xlfn.IFNA(FedPersonnel[[#This Row],[Column9]]*VLOOKUP(FedPersonnel[[#This Row],[Column2]], FringeRates[#All], 2, FALSE), 0)</calculatedColumnFormula>
    </tableColumn>
    <tableColumn id="11" xr3:uid="{00000000-0010-0000-0300-00000B000000}" name="Column11" headerRowDxfId="213" dataDxfId="212" headerRowCellStyle="Currency" dataCellStyle="Currency">
      <calculatedColumnFormula>FedPersonnel[[#This Row],[Column3]]*(1+FedPersonnel[[#This Row],[Column4]])</calculatedColumnFormula>
    </tableColumn>
    <tableColumn id="12" xr3:uid="{00000000-0010-0000-0300-00000C000000}" name="Column12" headerRowDxfId="211" dataDxfId="210"/>
    <tableColumn id="15" xr3:uid="{00000000-0010-0000-0300-00000F000000}" name="Column15" headerRowDxfId="209" dataDxfId="208">
      <calculatedColumnFormula>IF(FedPersonnel[[#This Row],[Column12]]&gt;0, FedPersonnel[[#This Row],[Column12]]/INDEX('Month Lookup'!$B$22:$B$24, MATCH(FedPersonnel[[#This Row],[Column46]], 'Month Lookup'!$A$22:$A$24, 0)), 0)</calculatedColumnFormula>
    </tableColumn>
    <tableColumn id="16" xr3:uid="{00000000-0010-0000-0300-000010000000}" name="Column16" headerRowDxfId="207" dataDxfId="206" headerRowCellStyle="Currency" dataCellStyle="Currency">
      <calculatedColumnFormula>ROUNDUP(FedPersonnel[[#This Row],[Column11]]*FedPersonnel[[#This Row],[Column15]], 0)</calculatedColumnFormula>
    </tableColumn>
    <tableColumn id="17" xr3:uid="{00000000-0010-0000-0300-000011000000}" name="Column17" headerRowDxfId="205" dataDxfId="204" headerRowCellStyle="Currency" dataCellStyle="Currency">
      <calculatedColumnFormula>_xlfn.IFNA(FedPersonnel[[#This Row],[Column16]]*VLOOKUP(FedPersonnel[[#This Row],[Column2]], FringeRates[#All], 2, FALSE), 0)</calculatedColumnFormula>
    </tableColumn>
    <tableColumn id="18" xr3:uid="{00000000-0010-0000-0300-000012000000}" name="Column18" headerRowDxfId="203" dataDxfId="202" headerRowCellStyle="Currency" dataCellStyle="Currency">
      <calculatedColumnFormula>FedPersonnel[[#This Row],[Column11]]*(1+FedPersonnel[[#This Row],[Column4]])</calculatedColumnFormula>
    </tableColumn>
    <tableColumn id="19" xr3:uid="{00000000-0010-0000-0300-000013000000}" name="Column19" headerRowDxfId="201" dataDxfId="200"/>
    <tableColumn id="22" xr3:uid="{00000000-0010-0000-0300-000016000000}" name="Column22" headerRowDxfId="199" dataDxfId="198">
      <calculatedColumnFormula>IF(FedPersonnel[[#This Row],[Column19]]&gt;0, FedPersonnel[[#This Row],[Column19]]/INDEX('Month Lookup'!$B$22:$B$24, MATCH(FedPersonnel[[#This Row],[Column46]], 'Month Lookup'!$A$22:$A$24, 0)), 0)</calculatedColumnFormula>
    </tableColumn>
    <tableColumn id="23" xr3:uid="{00000000-0010-0000-0300-000017000000}" name="Column23" headerRowDxfId="197" dataDxfId="196" headerRowCellStyle="Currency" dataCellStyle="Currency">
      <calculatedColumnFormula>ROUNDUP(FedPersonnel[[#This Row],[Column18]]*FedPersonnel[[#This Row],[Column22]], 0)</calculatedColumnFormula>
    </tableColumn>
    <tableColumn id="24" xr3:uid="{00000000-0010-0000-0300-000018000000}" name="Column24" headerRowDxfId="195" dataDxfId="194" headerRowCellStyle="Currency" dataCellStyle="Currency">
      <calculatedColumnFormula>_xlfn.IFNA(FedPersonnel[[#This Row],[Column23]]*VLOOKUP(FedPersonnel[[#This Row],[Column2]], FringeRates[#All], 2, FALSE), 0)</calculatedColumnFormula>
    </tableColumn>
    <tableColumn id="25" xr3:uid="{00000000-0010-0000-0300-000019000000}" name="Column25" headerRowDxfId="193" dataDxfId="192" headerRowCellStyle="Currency" dataCellStyle="Currency">
      <calculatedColumnFormula>FedPersonnel[[#This Row],[Column18]]*(1+FedPersonnel[[#This Row],[Column4]])</calculatedColumnFormula>
    </tableColumn>
    <tableColumn id="26" xr3:uid="{00000000-0010-0000-0300-00001A000000}" name="Column26" headerRowDxfId="191" dataDxfId="190"/>
    <tableColumn id="27" xr3:uid="{00000000-0010-0000-0300-00001B000000}" name="Column27" headerRowDxfId="189" dataDxfId="188">
      <calculatedColumnFormula>IF(FedPersonnel[[#This Row],[Column26]]&gt;0, FedPersonnel[[#This Row],[Column26]]/INDEX('Month Lookup'!$B$22:$B$24, MATCH(FedPersonnel[[#This Row],[Column46]], 'Month Lookup'!$A$22:$A$24, 0)), 0)</calculatedColumnFormula>
    </tableColumn>
    <tableColumn id="28" xr3:uid="{00000000-0010-0000-0300-00001C000000}" name="Column28" headerRowDxfId="187" dataDxfId="186">
      <calculatedColumnFormula>ROUNDUP(FedPersonnel[[#This Row],[Column25]]*FedPersonnel[[#This Row],[Column27]], 0)</calculatedColumnFormula>
    </tableColumn>
    <tableColumn id="29" xr3:uid="{00000000-0010-0000-0300-00001D000000}" name="Column29" headerRowDxfId="185" dataDxfId="184">
      <calculatedColumnFormula>_xlfn.IFNA(FedPersonnel[[#This Row],[Column28]]*VLOOKUP(FedPersonnel[[#This Row],[Column2]], FringeRates[#All], 2, FALSE), 0)</calculatedColumnFormula>
    </tableColumn>
    <tableColumn id="32" xr3:uid="{00000000-0010-0000-0300-000020000000}" name="Column32" headerRowDxfId="183" dataDxfId="182" headerRowCellStyle="Currency" dataCellStyle="Currency">
      <calculatedColumnFormula>'Federal Detail'!$U12*(1+'Federal Detail'!$F12)</calculatedColumnFormula>
    </tableColumn>
    <tableColumn id="33" xr3:uid="{00000000-0010-0000-0300-000021000000}" name="Column33" headerRowDxfId="181" dataDxfId="180"/>
    <tableColumn id="34" xr3:uid="{00000000-0010-0000-0300-000022000000}" name="Column34" headerRowDxfId="179" dataDxfId="178">
      <calculatedColumnFormula>IF(FedPersonnel[[#This Row],[Column33]]&gt;0, FedPersonnel[[#This Row],[Column33]]/INDEX('Month Lookup'!$B$22:$B$24, MATCH(FedPersonnel[[#This Row],[Column46]], 'Month Lookup'!$A$22:$A$24, 0)), 0)</calculatedColumnFormula>
    </tableColumn>
    <tableColumn id="35" xr3:uid="{00000000-0010-0000-0300-000023000000}" name="Column35" headerRowDxfId="177" dataDxfId="176">
      <calculatedColumnFormula>ROUNDUP(FedPersonnel[[#This Row],[Column32]]*FedPersonnel[[#This Row],[Column34]], 0)</calculatedColumnFormula>
    </tableColumn>
    <tableColumn id="36" xr3:uid="{00000000-0010-0000-0300-000024000000}" name="Column36" headerRowDxfId="175" dataDxfId="174">
      <calculatedColumnFormula>_xlfn.IFNA(FedPersonnel[[#This Row],[Column35]]*VLOOKUP(FedPersonnel[[#This Row],[Column2]], FringeRates[#All], 2, FALSE), 0)</calculatedColumnFormula>
    </tableColumn>
    <tableColumn id="43" xr3:uid="{00000000-0010-0000-0300-00002B000000}" name="Column43" headerRowDxfId="173" dataDxfId="172" headerRowCellStyle="Currency" dataCellStyle="Currency">
      <calculatedColumnFormula>SUM(FedPersonnel[[#This Row],[Column9]],FedPersonnel[[#This Row],[Column10]],FedPersonnel[[#This Row],[Column16]:[Column17]],FedPersonnel[[#This Row],[Column23]:[Column24]],FedPersonnel[[#This Row],[Column28]:[Column29]],FedPersonnel[[#This Row],[Column35]:[Column36]])</calculatedColumnFormula>
    </tableColumn>
    <tableColumn id="6" xr3:uid="{00000000-0010-0000-0300-000006000000}" name="Column6" headerRowDxfId="171" dataDxfId="170">
      <calculatedColumnFormula>IF(FedPersonnel[[#This Row],[Column8]]=FedPersonnel[[#This Row],[Column15]], 1, 0)</calculatedColumnFormula>
    </tableColumn>
    <tableColumn id="7" xr3:uid="{00000000-0010-0000-0300-000007000000}" name="Column7" headerRowDxfId="169" dataDxfId="168">
      <calculatedColumnFormula>IF(FedPersonnel[[#This Row],[Column15]]=FedPersonnel[[#This Row],[Column22]], 1, 0)</calculatedColumnFormula>
    </tableColumn>
    <tableColumn id="13" xr3:uid="{00000000-0010-0000-0300-00000D000000}" name="Column13" headerRowDxfId="167" dataDxfId="166">
      <calculatedColumnFormula>IF(FedPersonnel[[#This Row],[Column22]]=FedPersonnel[[#This Row],[Column27]], 1, 0)</calculatedColumnFormula>
    </tableColumn>
    <tableColumn id="14" xr3:uid="{00000000-0010-0000-0300-00000E000000}" name="Column14" headerRowDxfId="165" dataDxfId="164">
      <calculatedColumnFormula>IF(FedPersonnel[[#This Row],[Column27]]=FedPersonnel[[#This Row],[Column34]], 1, 0)</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33062B1-B376-4AD6-A4BA-37B6A04259E4}" name="FringeRates2" displayName="FringeRates2" ref="O3:P7" headerRowCount="0" totalsRowShown="0" headerRowDxfId="163" dataDxfId="162" tableBorderDxfId="161">
  <tableColumns count="2">
    <tableColumn id="1" xr3:uid="{D40E6F0D-BB72-48FC-8111-D23F03CEB6F2}" name="Column1" headerRowDxfId="160" dataDxfId="159" headerRowCellStyle="Currency" dataCellStyle="Currency"/>
    <tableColumn id="2" xr3:uid="{14C5FA0D-300C-45A4-9354-172E1F0D0C14}" name="Column2" headerRowDxfId="158" dataDxfId="157" headerRowCellStyle="Currency" dataCellStyle="Percent"/>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FringeRates6" displayName="FringeRates6" ref="L3:M7" headerRowCount="0" totalsRowShown="0" headerRowDxfId="156" dataDxfId="155" tableBorderDxfId="154">
  <tableColumns count="2">
    <tableColumn id="1" xr3:uid="{00000000-0010-0000-0400-000001000000}" name="Column1" headerRowDxfId="153" dataDxfId="152" headerRowCellStyle="Currency" dataCellStyle="Currency"/>
    <tableColumn id="2" xr3:uid="{00000000-0010-0000-0400-000002000000}" name="Column2" headerRowDxfId="151" dataDxfId="150" headerRowCellStyle="Currency" dataCellStyle="Percent"/>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NonPersonnel10" displayName="NonPersonnel10" ref="A46:AD78" headerRowCount="0" totalsRowShown="0" headerRowDxfId="149" dataDxfId="148" tableBorderDxfId="147" headerRowCellStyle="Currency" dataCellStyle="Currency">
  <tableColumns count="30">
    <tableColumn id="1" xr3:uid="{00000000-0010-0000-0500-000001000000}" name="Column1" headerRowDxfId="146" dataDxfId="145"/>
    <tableColumn id="2" xr3:uid="{00000000-0010-0000-0500-000002000000}" name="Column2" headerRowDxfId="144" dataDxfId="143"/>
    <tableColumn id="3" xr3:uid="{00000000-0010-0000-0500-000003000000}" name="Column3" headerRowDxfId="142" dataDxfId="141"/>
    <tableColumn id="28" xr3:uid="{00000000-0010-0000-0500-00001C000000}" name="Column28" headerRowDxfId="140" dataDxfId="139"/>
    <tableColumn id="4" xr3:uid="{00000000-0010-0000-0500-000004000000}" name="Column4" headerRowDxfId="138" dataDxfId="137"/>
    <tableColumn id="5" xr3:uid="{00000000-0010-0000-0500-000005000000}" name="Column5" headerRowDxfId="136" dataDxfId="135"/>
    <tableColumn id="6" xr3:uid="{00000000-0010-0000-0500-000006000000}" name="Column6" headerRowDxfId="134" dataDxfId="133"/>
    <tableColumn id="7" xr3:uid="{00000000-0010-0000-0500-000007000000}" name="Column7" headerRowDxfId="132" dataDxfId="131"/>
    <tableColumn id="10" xr3:uid="{00000000-0010-0000-0500-00000A000000}" name="Column10" headerRowDxfId="130" dataDxfId="129" headerRowCellStyle="Currency" dataCellStyle="Currency"/>
    <tableColumn id="11" xr3:uid="{00000000-0010-0000-0500-00000B000000}" name="Column11"/>
    <tableColumn id="14" xr3:uid="{00000000-0010-0000-0500-00000E000000}" name="Column14" headerRowDxfId="128" dataDxfId="127" headerRowCellStyle="Currency" dataCellStyle="Currency"/>
    <tableColumn id="15" xr3:uid="{00000000-0010-0000-0500-00000F000000}" name="Column15" headerRowDxfId="126" dataDxfId="125"/>
    <tableColumn id="16" xr3:uid="{00000000-0010-0000-0500-000010000000}" name="Column16" headerRowDxfId="124" dataDxfId="123" headerRowCellStyle="Currency" dataCellStyle="Currency"/>
    <tableColumn id="17" xr3:uid="{00000000-0010-0000-0500-000011000000}" name="Column17" headerRowDxfId="122" dataDxfId="121" headerRowCellStyle="Currency" dataCellStyle="Currency"/>
    <tableColumn id="18" xr3:uid="{00000000-0010-0000-0500-000012000000}" name="Column18"/>
    <tableColumn id="21" xr3:uid="{00000000-0010-0000-0500-000015000000}" name="Column21" headerRowDxfId="120" dataDxfId="119" headerRowCellStyle="Currency" dataCellStyle="Currency"/>
    <tableColumn id="22" xr3:uid="{00000000-0010-0000-0500-000016000000}" name="Column22" headerRowDxfId="118" dataDxfId="117" headerRowCellStyle="Currency"/>
    <tableColumn id="23" xr3:uid="{00000000-0010-0000-0500-000017000000}" name="Column23" headerRowDxfId="116" dataDxfId="115" headerRowCellStyle="Currency" dataCellStyle="Currency"/>
    <tableColumn id="24" xr3:uid="{00000000-0010-0000-0500-000018000000}" name="Column24" headerRowDxfId="114" dataDxfId="113" headerRowCellStyle="Currency" dataCellStyle="Currency"/>
    <tableColumn id="25" xr3:uid="{00000000-0010-0000-0500-000019000000}" name="Column25"/>
    <tableColumn id="26" xr3:uid="{00000000-0010-0000-0500-00001A000000}" name="Column26" headerRowDxfId="112" dataDxfId="111" headerRowCellStyle="Currency" dataCellStyle="Currency"/>
    <tableColumn id="27" xr3:uid="{00000000-0010-0000-0500-00001B000000}" name="Column27" headerRowDxfId="110" dataDxfId="109" headerRowCellStyle="Currency" dataCellStyle="Currency"/>
    <tableColumn id="30" xr3:uid="{00000000-0010-0000-0500-00001E000000}" name="Column30" headerRowDxfId="108" dataDxfId="107" headerRowCellStyle="Currency" dataCellStyle="Currency"/>
    <tableColumn id="31" xr3:uid="{00000000-0010-0000-0500-00001F000000}" name="Column31" headerRowDxfId="106" dataDxfId="105" headerRowCellStyle="Currency" dataCellStyle="Currency"/>
    <tableColumn id="32" xr3:uid="{00000000-0010-0000-0500-000020000000}" name="Column32"/>
    <tableColumn id="33" xr3:uid="{00000000-0010-0000-0500-000021000000}" name="Column33" headerRowDxfId="104" dataDxfId="103" headerRowCellStyle="Currency" dataCellStyle="Currency"/>
    <tableColumn id="34" xr3:uid="{00000000-0010-0000-0500-000022000000}" name="Column34" headerRowDxfId="102" dataDxfId="101" headerRowCellStyle="Currency" dataCellStyle="Currency"/>
    <tableColumn id="35" xr3:uid="{00000000-0010-0000-0500-000023000000}" name="Column35" headerRowDxfId="100" dataDxfId="99" headerRowCellStyle="Currency" dataCellStyle="Currency"/>
    <tableColumn id="36" xr3:uid="{00000000-0010-0000-0500-000024000000}" name="Column36" headerRowDxfId="98" dataDxfId="97" dataCellStyle="Currency"/>
    <tableColumn id="37" xr3:uid="{00000000-0010-0000-0500-000025000000}" name="Column37" headerRowDxfId="96" dataDxfId="95" headerRowCellStyle="Currency" dataCellStyle="Currency"/>
  </tableColumns>
  <tableStyleInfo name="TableStyleLight8"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FedPersonnel11" displayName="FedPersonnel11" ref="A11:AH41" headerRowCount="0" totalsRowShown="0" headerRowDxfId="94" dataDxfId="93" tableBorderDxfId="92">
  <tableColumns count="34">
    <tableColumn id="1" xr3:uid="{00000000-0010-0000-0600-000001000000}" name="Column1" headerRowDxfId="91" dataDxfId="90">
      <calculatedColumnFormula>B1</calculatedColumnFormula>
    </tableColumn>
    <tableColumn id="2" xr3:uid="{00000000-0010-0000-0600-000002000000}" name="Column2" headerRowDxfId="89" dataDxfId="88"/>
    <tableColumn id="46" xr3:uid="{00000000-0010-0000-0600-00002E000000}" name="Column46" headerRowDxfId="87" dataDxfId="86"/>
    <tableColumn id="3" xr3:uid="{00000000-0010-0000-0600-000003000000}" name="Column3" headerRowDxfId="85" dataDxfId="84"/>
    <tableColumn id="4" xr3:uid="{00000000-0010-0000-0600-000004000000}" name="Column4" headerRowDxfId="83" dataDxfId="82"/>
    <tableColumn id="5" xr3:uid="{00000000-0010-0000-0600-000005000000}" name="Column5" headerRowDxfId="81" dataDxfId="80"/>
    <tableColumn id="8" xr3:uid="{00000000-0010-0000-0600-000008000000}" name="Column8" headerRowDxfId="79" dataDxfId="78">
      <calculatedColumnFormula>IF(FedPersonnel11[[#This Row],[Column5]]&gt;0, FedPersonnel11[[#This Row],[Column5]]/INDEX('Month Lookup'!$B$22:$B$24, MATCH(FedPersonnel11[[#This Row],[Column46]], 'Month Lookup'!$A$22:$A$24, 0)), 0)</calculatedColumnFormula>
    </tableColumn>
    <tableColumn id="9" xr3:uid="{00000000-0010-0000-0600-000009000000}" name="Column9" headerRowDxfId="77" dataDxfId="76" headerRowCellStyle="Currency" dataCellStyle="Currency">
      <calculatedColumnFormula>ROUNDUP('Cost Share'!$D11*'Cost Share'!$G11, 0)</calculatedColumnFormula>
    </tableColumn>
    <tableColumn id="10" xr3:uid="{00000000-0010-0000-0600-00000A000000}" name="Column10" headerRowDxfId="75" dataDxfId="74" headerRowCellStyle="Currency" dataCellStyle="Currency">
      <calculatedColumnFormula>_xlfn.IFNA(FedPersonnel11[[#This Row],[Column9]]*VLOOKUP(FedPersonnel11[[#This Row],[Column2]], FringeRates6[#All], 2, FALSE), 0)</calculatedColumnFormula>
    </tableColumn>
    <tableColumn id="11" xr3:uid="{00000000-0010-0000-0600-00000B000000}" name="Column11" headerRowDxfId="73" dataDxfId="72" headerRowCellStyle="Currency" dataCellStyle="Currency">
      <calculatedColumnFormula>FedPersonnel11[[#This Row],[Column3]]*(1+FedPersonnel11[[#This Row],[Column4]])</calculatedColumnFormula>
    </tableColumn>
    <tableColumn id="12" xr3:uid="{00000000-0010-0000-0600-00000C000000}" name="Column12" headerRowDxfId="71" dataDxfId="70"/>
    <tableColumn id="15" xr3:uid="{00000000-0010-0000-0600-00000F000000}" name="Column15" headerRowDxfId="69" dataDxfId="68">
      <calculatedColumnFormula>IF(FedPersonnel11[[#This Row],[Column12]]&gt;0, FedPersonnel11[[#This Row],[Column12]]/INDEX('Month Lookup'!$B$22:$B$24, MATCH(FedPersonnel11[[#This Row],[Column46]], 'Month Lookup'!$A$22:$A$24, 0)), 0)</calculatedColumnFormula>
    </tableColumn>
    <tableColumn id="16" xr3:uid="{00000000-0010-0000-0600-000010000000}" name="Column16" headerRowDxfId="67" dataDxfId="66" headerRowCellStyle="Currency" dataCellStyle="Currency">
      <calculatedColumnFormula>ROUNDUP(FedPersonnel11[[#This Row],[Column11]]*FedPersonnel11[[#This Row],[Column15]], 0)</calculatedColumnFormula>
    </tableColumn>
    <tableColumn id="17" xr3:uid="{00000000-0010-0000-0600-000011000000}" name="Column17" headerRowDxfId="65" dataDxfId="64" headerRowCellStyle="Currency" dataCellStyle="Currency">
      <calculatedColumnFormula>_xlfn.IFNA(FedPersonnel11[[#This Row],[Column16]]*VLOOKUP(FedPersonnel11[[#This Row],[Column2]], FringeRates6[#All], 2, FALSE), 0)</calculatedColumnFormula>
    </tableColumn>
    <tableColumn id="18" xr3:uid="{00000000-0010-0000-0600-000012000000}" name="Column18" headerRowDxfId="63" dataDxfId="62" headerRowCellStyle="Currency" dataCellStyle="Currency">
      <calculatedColumnFormula>FedPersonnel11[[#This Row],[Column11]]*(1+FedPersonnel11[[#This Row],[Column4]])</calculatedColumnFormula>
    </tableColumn>
    <tableColumn id="19" xr3:uid="{00000000-0010-0000-0600-000013000000}" name="Column19" headerRowDxfId="61" dataDxfId="60"/>
    <tableColumn id="22" xr3:uid="{00000000-0010-0000-0600-000016000000}" name="Column22" headerRowDxfId="59" dataDxfId="58">
      <calculatedColumnFormula>IF(FedPersonnel11[[#This Row],[Column19]]&gt;0, FedPersonnel11[[#This Row],[Column19]]/INDEX('Month Lookup'!$B$22:$B$24, MATCH(FedPersonnel11[[#This Row],[Column46]], 'Month Lookup'!$A$22:$A$24, 0)), 0)</calculatedColumnFormula>
    </tableColumn>
    <tableColumn id="23" xr3:uid="{00000000-0010-0000-0600-000017000000}" name="Column23" headerRowDxfId="57" dataDxfId="56" headerRowCellStyle="Currency" dataCellStyle="Currency">
      <calculatedColumnFormula>ROUNDUP(FedPersonnel11[[#This Row],[Column18]]*FedPersonnel11[[#This Row],[Column22]], 0)</calculatedColumnFormula>
    </tableColumn>
    <tableColumn id="24" xr3:uid="{00000000-0010-0000-0600-000018000000}" name="Column24" headerRowDxfId="55" dataDxfId="54" headerRowCellStyle="Currency" dataCellStyle="Currency">
      <calculatedColumnFormula>_xlfn.IFNA(FedPersonnel11[[#This Row],[Column23]]*VLOOKUP(FedPersonnel11[[#This Row],[Column2]], FringeRates6[#All], 2, FALSE), 0)</calculatedColumnFormula>
    </tableColumn>
    <tableColumn id="25" xr3:uid="{00000000-0010-0000-0600-000019000000}" name="Column25" headerRowDxfId="53" dataDxfId="52" headerRowCellStyle="Currency" dataCellStyle="Currency">
      <calculatedColumnFormula>FedPersonnel11[[#This Row],[Column18]]*(1+FedPersonnel11[[#This Row],[Column4]])</calculatedColumnFormula>
    </tableColumn>
    <tableColumn id="26" xr3:uid="{00000000-0010-0000-0600-00001A000000}" name="Column26" headerRowDxfId="51" dataDxfId="50"/>
    <tableColumn id="27" xr3:uid="{00000000-0010-0000-0600-00001B000000}" name="Column27" headerRowDxfId="49" dataDxfId="48">
      <calculatedColumnFormula>IF(FedPersonnel11[[#This Row],[Column26]]&gt;0, FedPersonnel11[[#This Row],[Column26]]/INDEX('Month Lookup'!$B$22:$B$24, MATCH(FedPersonnel11[[#This Row],[Column46]], 'Month Lookup'!$A$22:$A$24, 0)), 0)</calculatedColumnFormula>
    </tableColumn>
    <tableColumn id="28" xr3:uid="{00000000-0010-0000-0600-00001C000000}" name="Column28" headerRowDxfId="47" dataDxfId="46">
      <calculatedColumnFormula>ROUNDUP(FedPersonnel11[[#This Row],[Column25]]*FedPersonnel11[[#This Row],[Column27]], 0)</calculatedColumnFormula>
    </tableColumn>
    <tableColumn id="29" xr3:uid="{00000000-0010-0000-0600-00001D000000}" name="Column29" headerRowDxfId="45" dataDxfId="44">
      <calculatedColumnFormula>_xlfn.IFNA(FedPersonnel11[[#This Row],[Column28]]*VLOOKUP(FedPersonnel11[[#This Row],[Column2]], FringeRates6[#All], 2, FALSE), 0)</calculatedColumnFormula>
    </tableColumn>
    <tableColumn id="32" xr3:uid="{00000000-0010-0000-0600-000020000000}" name="Column32" headerRowDxfId="43" dataDxfId="42" headerRowCellStyle="Currency" dataCellStyle="Currency">
      <calculatedColumnFormula>'Cost Share'!$T12*(1+'Cost Share'!$E12)</calculatedColumnFormula>
    </tableColumn>
    <tableColumn id="33" xr3:uid="{00000000-0010-0000-0600-000021000000}" name="Column33" headerRowDxfId="41" dataDxfId="40"/>
    <tableColumn id="34" xr3:uid="{00000000-0010-0000-0600-000022000000}" name="Column34" headerRowDxfId="39" dataDxfId="38">
      <calculatedColumnFormula>IF(FedPersonnel11[[#This Row],[Column33]]&gt;0, FedPersonnel11[[#This Row],[Column33]]/INDEX('Month Lookup'!$B$22:$B$24, MATCH(FedPersonnel11[[#This Row],[Column46]], 'Month Lookup'!$A$22:$A$24, 0)), 0)</calculatedColumnFormula>
    </tableColumn>
    <tableColumn id="35" xr3:uid="{00000000-0010-0000-0600-000023000000}" name="Column35" headerRowDxfId="37" dataDxfId="36">
      <calculatedColumnFormula>ROUNDUP(FedPersonnel11[[#This Row],[Column32]]*FedPersonnel11[[#This Row],[Column34]], 0)</calculatedColumnFormula>
    </tableColumn>
    <tableColumn id="36" xr3:uid="{00000000-0010-0000-0600-000024000000}" name="Column36" headerRowDxfId="35" dataDxfId="34">
      <calculatedColumnFormula>_xlfn.IFNA(FedPersonnel11[[#This Row],[Column35]]*VLOOKUP(FedPersonnel11[[#This Row],[Column2]], FringeRates6[#All], 2, FALSE), 0)</calculatedColumnFormula>
    </tableColumn>
    <tableColumn id="43" xr3:uid="{00000000-0010-0000-0600-00002B000000}" name="Column43" headerRowDxfId="33" dataDxfId="32" headerRowCellStyle="Currency" dataCellStyle="Currency">
      <calculatedColumnFormula>SUM(FedPersonnel11[[#This Row],[Column9]],FedPersonnel11[[#This Row],[Column10]],FedPersonnel11[[#This Row],[Column16]:[Column17]],FedPersonnel11[[#This Row],[Column23]:[Column24]],FedPersonnel11[[#This Row],[Column28]:[Column29]],FedPersonnel11[[#This Row],[Column35]:[Column36]])</calculatedColumnFormula>
    </tableColumn>
    <tableColumn id="6" xr3:uid="{00000000-0010-0000-0600-000006000000}" name="Column6" headerRowDxfId="31" dataDxfId="30">
      <calculatedColumnFormula>IF(FedPersonnel11[[#This Row],[Column8]]=FedPersonnel11[[#This Row],[Column15]], 1, 0)</calculatedColumnFormula>
    </tableColumn>
    <tableColumn id="7" xr3:uid="{00000000-0010-0000-0600-000007000000}" name="Column7" headerRowDxfId="29" dataDxfId="28">
      <calculatedColumnFormula>IF(FedPersonnel11[[#This Row],[Column15]]=FedPersonnel11[[#This Row],[Column22]], 1, 0)</calculatedColumnFormula>
    </tableColumn>
    <tableColumn id="13" xr3:uid="{00000000-0010-0000-0600-00000D000000}" name="Column13" headerRowDxfId="27" dataDxfId="26">
      <calculatedColumnFormula>IF(FedPersonnel11[[#This Row],[Column22]]=FedPersonnel11[[#This Row],[Column27]], 1, 0)</calculatedColumnFormula>
    </tableColumn>
    <tableColumn id="14" xr3:uid="{00000000-0010-0000-0600-00000E000000}" name="Column14" headerRowDxfId="25" dataDxfId="24">
      <calculatedColumnFormula>IF(FedPersonnel11[[#This Row],[Column27]]=FedPersonnel11[[#This Row],[Column34]], 1, 0)</calculatedColumnFormula>
    </tableColumn>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printerSettings" Target="../printerSettings/printerSettings2.bin"/><Relationship Id="rId7" Type="http://schemas.openxmlformats.org/officeDocument/2006/relationships/table" Target="../tables/table4.xml"/><Relationship Id="rId2" Type="http://schemas.openxmlformats.org/officeDocument/2006/relationships/hyperlink" Target="https://www.bu.edu/researchsupport/files/2021/07/FA-Rate-Descriptions-FINAL_07072021.pdf" TargetMode="External"/><Relationship Id="rId1" Type="http://schemas.openxmlformats.org/officeDocument/2006/relationships/hyperlink" Target="http://www.bu.edu/researchsupport/tools-services/institutional-numbers-and-rates/"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table" Target="../tables/table8.xm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FFD9"/>
    <pageSetUpPr fitToPage="1"/>
  </sheetPr>
  <dimension ref="A1:O35"/>
  <sheetViews>
    <sheetView showGridLines="0" showRuler="0" view="pageLayout" zoomScale="85" zoomScaleNormal="100" zoomScaleSheetLayoutView="85" zoomScalePageLayoutView="85" workbookViewId="0">
      <selection activeCell="D8" sqref="D8"/>
    </sheetView>
  </sheetViews>
  <sheetFormatPr defaultRowHeight="12.75"/>
  <cols>
    <col min="1" max="1" width="12.5703125" customWidth="1"/>
    <col min="2" max="2" width="15.85546875" customWidth="1"/>
    <col min="3" max="3" width="9.140625" customWidth="1"/>
    <col min="4" max="15" width="13.5703125" customWidth="1"/>
  </cols>
  <sheetData>
    <row r="1" spans="1:15" s="106" customFormat="1" ht="21.95" customHeight="1">
      <c r="A1" s="116" t="str">
        <f>'Federal Detail'!A1</f>
        <v>PI Name:</v>
      </c>
      <c r="B1" s="117">
        <f>'Federal Detail'!B1</f>
        <v>0</v>
      </c>
      <c r="C1" s="505" t="str">
        <f>'Federal Detail'!A4</f>
        <v>Proposal Title:</v>
      </c>
      <c r="D1" s="517">
        <f>'Federal Detail'!$B$4</f>
        <v>0</v>
      </c>
      <c r="E1" s="517"/>
      <c r="F1" s="514" t="str">
        <f>'Federal Detail'!A6</f>
        <v>Start date:</v>
      </c>
      <c r="G1" s="514"/>
      <c r="H1" s="516">
        <f>'Federal Detail'!B6</f>
        <v>0</v>
      </c>
      <c r="I1" s="516">
        <f>'Federal Detail'!C5</f>
        <v>0</v>
      </c>
      <c r="J1" s="515" t="str">
        <f>'Federal Detail'!A8</f>
        <v>Federal Sponsor:</v>
      </c>
      <c r="K1" s="515"/>
      <c r="L1" s="512">
        <f>'Federal Detail'!B8</f>
        <v>0</v>
      </c>
      <c r="M1" s="513" t="e">
        <f>'Federal Detail'!#REF!</f>
        <v>#REF!</v>
      </c>
    </row>
    <row r="2" spans="1:15" s="106" customFormat="1" ht="34.5" customHeight="1">
      <c r="A2" s="116" t="str">
        <f>'Federal Detail'!A2</f>
        <v>Department Submitting Proposal:</v>
      </c>
      <c r="B2" s="117">
        <f>'Federal Detail'!B2</f>
        <v>0</v>
      </c>
      <c r="C2" s="505"/>
      <c r="D2" s="517"/>
      <c r="E2" s="517"/>
      <c r="F2" s="514" t="str">
        <f>'Federal Detail'!A7</f>
        <v>End date:</v>
      </c>
      <c r="G2" s="514"/>
      <c r="H2" s="516">
        <f>'Federal Detail'!B7</f>
        <v>0</v>
      </c>
      <c r="I2" s="516">
        <f>'Federal Detail'!C6</f>
        <v>0</v>
      </c>
      <c r="J2" s="515" t="str">
        <f>'Federal Detail'!A9</f>
        <v>If sub, prime institution:</v>
      </c>
      <c r="K2" s="515"/>
      <c r="L2" s="512">
        <f>'Federal Detail'!B9</f>
        <v>0</v>
      </c>
      <c r="M2" s="513" t="e">
        <f>'Federal Detail'!#REF!</f>
        <v>#REF!</v>
      </c>
    </row>
    <row r="3" spans="1:15" s="106" customFormat="1" ht="22.5" customHeight="1" thickBot="1">
      <c r="A3" s="116" t="str">
        <f>'Federal Detail'!A3</f>
        <v>Budget Preparer:</v>
      </c>
      <c r="B3" s="117">
        <f>'Federal Detail'!B3</f>
        <v>0</v>
      </c>
      <c r="C3" s="401" t="s">
        <v>157</v>
      </c>
      <c r="D3" s="506" t="str">
        <f>'Federal Detail'!J82</f>
        <v>Research, On campus</v>
      </c>
      <c r="E3" s="506"/>
      <c r="G3" s="116" t="s">
        <v>97</v>
      </c>
      <c r="H3" s="139">
        <f>'Federal Detail'!$H$11</f>
        <v>0</v>
      </c>
      <c r="I3" s="118"/>
      <c r="K3" s="116" t="s">
        <v>98</v>
      </c>
      <c r="L3" s="214">
        <f>'Federal Detail'!$J$83</f>
        <v>0.63500000000000001</v>
      </c>
      <c r="M3" s="140"/>
    </row>
    <row r="4" spans="1:15" ht="30" customHeight="1">
      <c r="A4" s="116" t="s">
        <v>104</v>
      </c>
      <c r="B4" s="191" t="s">
        <v>92</v>
      </c>
      <c r="C4" s="119"/>
      <c r="D4" s="504" t="s">
        <v>4</v>
      </c>
      <c r="E4" s="504"/>
      <c r="F4" s="499" t="s">
        <v>5</v>
      </c>
      <c r="G4" s="499"/>
      <c r="H4" s="504" t="s">
        <v>6</v>
      </c>
      <c r="I4" s="504"/>
      <c r="J4" s="499" t="s">
        <v>7</v>
      </c>
      <c r="K4" s="499"/>
      <c r="L4" s="504" t="s">
        <v>8</v>
      </c>
      <c r="M4" s="504"/>
      <c r="N4" s="499" t="s">
        <v>41</v>
      </c>
      <c r="O4" s="500"/>
    </row>
    <row r="5" spans="1:15" s="108" customFormat="1" ht="34.5" customHeight="1" thickBot="1">
      <c r="A5" s="487" t="s">
        <v>102</v>
      </c>
      <c r="B5" s="487"/>
      <c r="C5" s="120"/>
      <c r="D5" s="121" t="s">
        <v>66</v>
      </c>
      <c r="E5" s="121" t="s">
        <v>67</v>
      </c>
      <c r="F5" s="122" t="s">
        <v>66</v>
      </c>
      <c r="G5" s="122" t="s">
        <v>67</v>
      </c>
      <c r="H5" s="121" t="s">
        <v>66</v>
      </c>
      <c r="I5" s="121" t="s">
        <v>67</v>
      </c>
      <c r="J5" s="122" t="s">
        <v>66</v>
      </c>
      <c r="K5" s="122" t="s">
        <v>67</v>
      </c>
      <c r="L5" s="121" t="s">
        <v>66</v>
      </c>
      <c r="M5" s="121" t="s">
        <v>67</v>
      </c>
      <c r="N5" s="123" t="s">
        <v>21</v>
      </c>
      <c r="O5" s="124" t="s">
        <v>71</v>
      </c>
    </row>
    <row r="6" spans="1:15" ht="21.6" customHeight="1">
      <c r="A6" s="489" t="s">
        <v>3</v>
      </c>
      <c r="B6" s="125" t="s">
        <v>17</v>
      </c>
      <c r="C6" s="119"/>
      <c r="D6" s="306">
        <f ca="1">SUMIF('Federal Detail'!$B$11:$AD$41, Table2[[#This Row],[Column1]], 'Federal Detail'!I$11:I$41)</f>
        <v>0</v>
      </c>
      <c r="E6" s="306">
        <f ca="1">SUMIF('Federal Detail'!$B$11:$AD$41, Table2[[#This Row],[Column1]], 'Federal Detail'!J$11:J$41)</f>
        <v>0</v>
      </c>
      <c r="F6" s="307">
        <f ca="1">SUMIF('Federal Detail'!$B$11:$AD$41, Table2[[#This Row],[Column1]], 'Federal Detail'!N$11:N$41)</f>
        <v>0</v>
      </c>
      <c r="G6" s="307">
        <f ca="1">SUMIF('Federal Detail'!$B$11:$AD$41, Table2[[#This Row],[Column1]], 'Federal Detail'!O$11:O$41)</f>
        <v>0</v>
      </c>
      <c r="H6" s="306">
        <f ca="1">SUMIF('Federal Detail'!$B$11:$AD$41, Table2[[#This Row],[Column1]], 'Federal Detail'!S$11:S$41)</f>
        <v>0</v>
      </c>
      <c r="I6" s="306">
        <f ca="1">SUMIF('Federal Detail'!$B$11:$AD$41, Table2[[#This Row],[Column1]], 'Federal Detail'!T$11:T$41)</f>
        <v>0</v>
      </c>
      <c r="J6" s="307">
        <f ca="1">SUMIF('Federal Detail'!$B$11:$AD$41, Table2[[#This Row],[Column1]], 'Federal Detail'!X$11:X$41)</f>
        <v>0</v>
      </c>
      <c r="K6" s="307">
        <f ca="1">SUMIF('Federal Detail'!$B$11:$AD$41, Table2[[#This Row],[Column1]], 'Federal Detail'!Y$11:Y$41)</f>
        <v>0</v>
      </c>
      <c r="L6" s="306">
        <f ca="1">SUMIF('Federal Detail'!$B$11:$AD$41, Table2[[#This Row],[Column1]], 'Federal Detail'!AC$11:AC$41)</f>
        <v>0</v>
      </c>
      <c r="M6" s="306">
        <f ca="1">SUMIF('Federal Detail'!$B$11:$AD$41, Table2[[#This Row],[Column1]], 'Federal Detail'!AD$11:AD$41)</f>
        <v>0</v>
      </c>
      <c r="N6" s="307">
        <f ca="1">SUM(Table2[[#This Row],[Column3]], Table2[[#This Row],[Column4]], Table2[[#This Row],[Column5]], Table2[[#This Row],[Column6]], Table2[[#This Row],[Column7]])</f>
        <v>0</v>
      </c>
      <c r="O6" s="308">
        <f ca="1">SUM(Table2[[#This Row],[Column9]],Table2[[#This Row],[Column10]],Table2[[#This Row],[Column11]],Table2[[#This Row],[Column12]],Table2[[#This Row],[Column8]])</f>
        <v>0</v>
      </c>
    </row>
    <row r="7" spans="1:15" ht="21.6" customHeight="1">
      <c r="A7" s="490"/>
      <c r="B7" s="126" t="s">
        <v>68</v>
      </c>
      <c r="C7" s="119"/>
      <c r="D7" s="306">
        <f ca="1">SUMIF('Federal Detail'!$B$11:$AD$41, Table2[[#This Row],[Column1]], 'Federal Detail'!I$11:I$41)</f>
        <v>0</v>
      </c>
      <c r="E7" s="306">
        <f ca="1">SUMIF('Federal Detail'!$B$11:$AD$41, Table2[[#This Row],[Column1]], 'Federal Detail'!J$11:J$41)</f>
        <v>0</v>
      </c>
      <c r="F7" s="307">
        <f ca="1">SUMIF('Federal Detail'!$B$11:$AD$41, Table2[[#This Row],[Column1]], 'Federal Detail'!N$11:N$41)</f>
        <v>0</v>
      </c>
      <c r="G7" s="307">
        <f ca="1">SUMIF('Federal Detail'!$B$11:$AD$41, Table2[[#This Row],[Column1]], 'Federal Detail'!O$11:O$41)</f>
        <v>0</v>
      </c>
      <c r="H7" s="306">
        <f ca="1">SUMIF('Federal Detail'!$B$11:$AD$41, Table2[[#This Row],[Column1]], 'Federal Detail'!S$11:S$41)</f>
        <v>0</v>
      </c>
      <c r="I7" s="306">
        <f ca="1">SUMIF('Federal Detail'!$B$11:$AD$41, Table2[[#This Row],[Column1]], 'Federal Detail'!T$11:T$41)</f>
        <v>0</v>
      </c>
      <c r="J7" s="307">
        <f ca="1">SUMIF('Federal Detail'!$B$11:$AD$41, Table2[[#This Row],[Column1]], 'Federal Detail'!X$11:X$41)</f>
        <v>0</v>
      </c>
      <c r="K7" s="307">
        <f ca="1">SUMIF('Federal Detail'!$B$11:$AD$41, Table2[[#This Row],[Column1]], 'Federal Detail'!Y$11:Y$41)</f>
        <v>0</v>
      </c>
      <c r="L7" s="306">
        <f ca="1">SUMIF('Federal Detail'!$B$11:$AD$41, Table2[[#This Row],[Column1]], 'Federal Detail'!AC$11:AC$41)</f>
        <v>0</v>
      </c>
      <c r="M7" s="306">
        <f ca="1">SUMIF('Federal Detail'!$B$11:$AD$41, Table2[[#This Row],[Column1]], 'Federal Detail'!AD$11:AD$41)</f>
        <v>0</v>
      </c>
      <c r="N7" s="307">
        <f ca="1">SUM(Table2[[#This Row],[Column3]], Table2[[#This Row],[Column4]], Table2[[#This Row],[Column5]], Table2[[#This Row],[Column6]], Table2[[#This Row],[Column7]])</f>
        <v>0</v>
      </c>
      <c r="O7" s="291">
        <f ca="1">SUM(Table2[[#This Row],[Column9]],Table2[[#This Row],[Column10]],Table2[[#This Row],[Column11]],Table2[[#This Row],[Column12]],Table2[[#This Row],[Column8]])</f>
        <v>0</v>
      </c>
    </row>
    <row r="8" spans="1:15" ht="21.6" customHeight="1">
      <c r="A8" s="490"/>
      <c r="B8" s="126" t="s">
        <v>18</v>
      </c>
      <c r="C8" s="119"/>
      <c r="D8" s="306">
        <f ca="1">SUMIF('Federal Detail'!$B$11:$AD$41, Table2[[#This Row],[Column1]], 'Federal Detail'!I$11:I$41)</f>
        <v>0</v>
      </c>
      <c r="E8" s="306">
        <f ca="1">SUMIF('Federal Detail'!$B$11:$AD$41, Table2[[#This Row],[Column1]], 'Federal Detail'!J$11:J$41)</f>
        <v>0</v>
      </c>
      <c r="F8" s="307">
        <f ca="1">SUMIF('Federal Detail'!$B$11:$AD$41, Table2[[#This Row],[Column1]], 'Federal Detail'!N$11:N$41)</f>
        <v>0</v>
      </c>
      <c r="G8" s="307">
        <f ca="1">SUMIF('Federal Detail'!$B$11:$AD$41, Table2[[#This Row],[Column1]], 'Federal Detail'!O$11:O$41)</f>
        <v>0</v>
      </c>
      <c r="H8" s="306">
        <f ca="1">SUMIF('Federal Detail'!$B$11:$AD$41, Table2[[#This Row],[Column1]], 'Federal Detail'!S$11:S$41)</f>
        <v>0</v>
      </c>
      <c r="I8" s="306">
        <f ca="1">SUMIF('Federal Detail'!$B$11:$AD$41, Table2[[#This Row],[Column1]], 'Federal Detail'!T$11:T$41)</f>
        <v>0</v>
      </c>
      <c r="J8" s="307">
        <f ca="1">SUMIF('Federal Detail'!$B$11:$AD$41, Table2[[#This Row],[Column1]], 'Federal Detail'!X$11:X$41)</f>
        <v>0</v>
      </c>
      <c r="K8" s="307">
        <f ca="1">SUMIF('Federal Detail'!$B$11:$AD$41, Table2[[#This Row],[Column1]], 'Federal Detail'!Y$11:Y$41)</f>
        <v>0</v>
      </c>
      <c r="L8" s="306">
        <f ca="1">SUMIF('Federal Detail'!$B$11:$AD$41, Table2[[#This Row],[Column1]], 'Federal Detail'!AC$11:AC$41)</f>
        <v>0</v>
      </c>
      <c r="M8" s="306">
        <f ca="1">SUMIF('Federal Detail'!$B$11:$AD$41, Table2[[#This Row],[Column1]], 'Federal Detail'!AD$11:AD$41)</f>
        <v>0</v>
      </c>
      <c r="N8" s="307">
        <f ca="1">SUM(Table2[[#This Row],[Column3]], Table2[[#This Row],[Column4]], Table2[[#This Row],[Column5]], Table2[[#This Row],[Column6]], Table2[[#This Row],[Column7]])</f>
        <v>0</v>
      </c>
      <c r="O8" s="291">
        <f ca="1">SUM(Table2[[#This Row],[Column9]],Table2[[#This Row],[Column10]],Table2[[#This Row],[Column11]],Table2[[#This Row],[Column12]],Table2[[#This Row],[Column8]])</f>
        <v>0</v>
      </c>
    </row>
    <row r="9" spans="1:15" ht="21.6" customHeight="1">
      <c r="A9" s="490"/>
      <c r="B9" s="126" t="s">
        <v>60</v>
      </c>
      <c r="C9" s="119"/>
      <c r="D9" s="306">
        <f ca="1">SUMIF('Federal Detail'!$B$11:$AD$41, Table2[[#This Row],[Column1]], 'Federal Detail'!I$11:I$41)</f>
        <v>0</v>
      </c>
      <c r="E9" s="306">
        <f ca="1">SUMIF('Federal Detail'!$B$11:$AD$41, Table2[[#This Row],[Column1]], 'Federal Detail'!J$11:J$41)</f>
        <v>0</v>
      </c>
      <c r="F9" s="307">
        <f ca="1">SUMIF('Federal Detail'!$B$11:$AD$41, Table2[[#This Row],[Column1]], 'Federal Detail'!N$11:N$41)</f>
        <v>0</v>
      </c>
      <c r="G9" s="307">
        <f ca="1">SUMIF('Federal Detail'!$B$11:$AD$41, Table2[[#This Row],[Column1]], 'Federal Detail'!O$11:O$41)</f>
        <v>0</v>
      </c>
      <c r="H9" s="306">
        <f ca="1">SUMIF('Federal Detail'!$B$11:$AD$41, Table2[[#This Row],[Column1]], 'Federal Detail'!S$11:S$41)</f>
        <v>0</v>
      </c>
      <c r="I9" s="306">
        <f ca="1">SUMIF('Federal Detail'!$B$11:$AD$41, Table2[[#This Row],[Column1]], 'Federal Detail'!T$11:T$41)</f>
        <v>0</v>
      </c>
      <c r="J9" s="307">
        <f ca="1">SUMIF('Federal Detail'!$B$11:$AD$41, Table2[[#This Row],[Column1]], 'Federal Detail'!X$11:X$41)</f>
        <v>0</v>
      </c>
      <c r="K9" s="307">
        <f ca="1">SUMIF('Federal Detail'!$B$11:$AD$41, Table2[[#This Row],[Column1]], 'Federal Detail'!Y$11:Y$41)</f>
        <v>0</v>
      </c>
      <c r="L9" s="306">
        <f ca="1">SUMIF('Federal Detail'!$B$11:$AD$41, Table2[[#This Row],[Column1]], 'Federal Detail'!AC$11:AC$41)</f>
        <v>0</v>
      </c>
      <c r="M9" s="306">
        <f ca="1">SUMIF('Federal Detail'!$B$11:$AD$41, Table2[[#This Row],[Column1]], 'Federal Detail'!AD$11:AD$41)</f>
        <v>0</v>
      </c>
      <c r="N9" s="307">
        <f ca="1">SUM(Table2[[#This Row],[Column3]], Table2[[#This Row],[Column4]], Table2[[#This Row],[Column5]], Table2[[#This Row],[Column6]], Table2[[#This Row],[Column7]])</f>
        <v>0</v>
      </c>
      <c r="O9" s="291">
        <f ca="1">SUM(Table2[[#This Row],[Column9]],Table2[[#This Row],[Column10]],Table2[[#This Row],[Column11]],Table2[[#This Row],[Column12]],Table2[[#This Row],[Column8]])</f>
        <v>0</v>
      </c>
    </row>
    <row r="10" spans="1:15" ht="21.6" customHeight="1">
      <c r="A10" s="490"/>
      <c r="B10" s="127" t="s">
        <v>61</v>
      </c>
      <c r="C10" s="119"/>
      <c r="D10" s="306">
        <f ca="1">SUMIF('Federal Detail'!$B$11:$AD$41, Table2[[#This Row],[Column1]], 'Federal Detail'!I$11:I$41)</f>
        <v>0</v>
      </c>
      <c r="E10" s="306">
        <f ca="1">SUMIF('Federal Detail'!$B$11:$AD$41, Table2[[#This Row],[Column1]], 'Federal Detail'!J$11:J$41)</f>
        <v>0</v>
      </c>
      <c r="F10" s="307">
        <f ca="1">SUMIF('Federal Detail'!$B$11:$AD$41, Table2[[#This Row],[Column1]], 'Federal Detail'!N$11:N$41)</f>
        <v>0</v>
      </c>
      <c r="G10" s="307">
        <f ca="1">SUMIF('Federal Detail'!$B$11:$AD$41, Table2[[#This Row],[Column1]], 'Federal Detail'!O$11:O$41)</f>
        <v>0</v>
      </c>
      <c r="H10" s="306">
        <f ca="1">SUMIF('Federal Detail'!$B$11:$AD$41, Table2[[#This Row],[Column1]], 'Federal Detail'!S$11:S$41)</f>
        <v>0</v>
      </c>
      <c r="I10" s="306">
        <f ca="1">SUMIF('Federal Detail'!$B$11:$AD$41, Table2[[#This Row],[Column1]], 'Federal Detail'!T$11:T$41)</f>
        <v>0</v>
      </c>
      <c r="J10" s="307">
        <f ca="1">SUMIF('Federal Detail'!$B$11:$AD$41, Table2[[#This Row],[Column1]], 'Federal Detail'!X$11:X$41)</f>
        <v>0</v>
      </c>
      <c r="K10" s="307">
        <f ca="1">SUMIF('Federal Detail'!$B$11:$AD$41, Table2[[#This Row],[Column1]], 'Federal Detail'!Y$11:Y$41)</f>
        <v>0</v>
      </c>
      <c r="L10" s="306">
        <f ca="1">SUMIF('Federal Detail'!$B$11:$AD$41, Table2[[#This Row],[Column1]], 'Federal Detail'!AC$11:AC$41)</f>
        <v>0</v>
      </c>
      <c r="M10" s="306">
        <f ca="1">SUMIF('Federal Detail'!$B$11:$AD$41, Table2[[#This Row],[Column1]], 'Federal Detail'!AD$11:AD$41)</f>
        <v>0</v>
      </c>
      <c r="N10" s="307">
        <f ca="1">SUM(Table2[[#This Row],[Column3]], Table2[[#This Row],[Column4]], Table2[[#This Row],[Column5]], Table2[[#This Row],[Column6]], Table2[[#This Row],[Column7]])</f>
        <v>0</v>
      </c>
      <c r="O10" s="291">
        <f ca="1">SUM(Table2[[#This Row],[Column9]],Table2[[#This Row],[Column10]],Table2[[#This Row],[Column11]],Table2[[#This Row],[Column12]],Table2[[#This Row],[Column8]])</f>
        <v>0</v>
      </c>
    </row>
    <row r="11" spans="1:15" ht="21.6" customHeight="1" thickBot="1">
      <c r="A11" s="490"/>
      <c r="B11" s="128" t="s">
        <v>70</v>
      </c>
      <c r="C11" s="119"/>
      <c r="D11" s="309">
        <f ca="1">SUM(Table2[[#All],[Column3]])</f>
        <v>0</v>
      </c>
      <c r="E11" s="309">
        <f ca="1">SUM(Table2[[#All],[Column9]])</f>
        <v>0</v>
      </c>
      <c r="F11" s="310">
        <f ca="1">SUM(Table2[[#All],[Column4]])</f>
        <v>0</v>
      </c>
      <c r="G11" s="310">
        <f ca="1">SUM(Table2[[#All],[Column10]])</f>
        <v>0</v>
      </c>
      <c r="H11" s="309">
        <f ca="1">SUM(Table2[[#All],[Column5]])</f>
        <v>0</v>
      </c>
      <c r="I11" s="309">
        <f ca="1">SUM(Table2[[#All],[Column11]])</f>
        <v>0</v>
      </c>
      <c r="J11" s="310">
        <f ca="1">SUM(Table2[[#All],[Column6]])</f>
        <v>0</v>
      </c>
      <c r="K11" s="310">
        <f ca="1">SUM(Table2[[#All],[Column12]])</f>
        <v>0</v>
      </c>
      <c r="L11" s="309">
        <f ca="1">SUM(Table2[[#All],[Column7]])</f>
        <v>0</v>
      </c>
      <c r="M11" s="309">
        <f ca="1">SUM(Table2[[#All],[Column8]])</f>
        <v>0</v>
      </c>
      <c r="N11" s="310">
        <f ca="1">SUM(Table2[[#All],[Column13]])</f>
        <v>0</v>
      </c>
      <c r="O11" s="311">
        <f ca="1">SUM(Table2[[#All],[Column14]])</f>
        <v>0</v>
      </c>
    </row>
    <row r="12" spans="1:15" ht="21.6" customHeight="1" thickBot="1">
      <c r="A12" s="490"/>
      <c r="B12" s="129"/>
      <c r="C12" s="130"/>
      <c r="D12" s="501" t="s">
        <v>4</v>
      </c>
      <c r="E12" s="501"/>
      <c r="F12" s="502" t="s">
        <v>5</v>
      </c>
      <c r="G12" s="502"/>
      <c r="H12" s="501" t="s">
        <v>6</v>
      </c>
      <c r="I12" s="501"/>
      <c r="J12" s="502" t="s">
        <v>7</v>
      </c>
      <c r="K12" s="502"/>
      <c r="L12" s="501" t="s">
        <v>8</v>
      </c>
      <c r="M12" s="501"/>
      <c r="N12" s="502" t="s">
        <v>41</v>
      </c>
      <c r="O12" s="503"/>
    </row>
    <row r="13" spans="1:15" ht="21.6" customHeight="1" thickBot="1">
      <c r="A13" s="491"/>
      <c r="B13" s="131" t="s">
        <v>69</v>
      </c>
      <c r="C13" s="132"/>
      <c r="D13" s="470">
        <f ca="1">SUM(D11:E11)</f>
        <v>0</v>
      </c>
      <c r="E13" s="470"/>
      <c r="F13" s="495">
        <f ca="1">SUM(F11:G11)</f>
        <v>0</v>
      </c>
      <c r="G13" s="495"/>
      <c r="H13" s="494">
        <f ca="1">SUM(H11:I11)</f>
        <v>0</v>
      </c>
      <c r="I13" s="494"/>
      <c r="J13" s="495">
        <f ca="1">SUM(J11:K11)</f>
        <v>0</v>
      </c>
      <c r="K13" s="495"/>
      <c r="L13" s="494">
        <f ca="1">SUM(L11:M11)</f>
        <v>0</v>
      </c>
      <c r="M13" s="494"/>
      <c r="N13" s="492">
        <f ca="1">SUM(N11:O11)</f>
        <v>0</v>
      </c>
      <c r="O13" s="493"/>
    </row>
    <row r="14" spans="1:15" ht="21.6" customHeight="1">
      <c r="A14" s="489" t="s">
        <v>72</v>
      </c>
      <c r="B14" s="133" t="s">
        <v>14</v>
      </c>
      <c r="C14" s="119"/>
      <c r="D14" s="479">
        <f>VLOOKUP(CONCATENATE($B14, " Annual Total"), 'Federal Detail'!$G$46:$AE$78, 4, FALSE)</f>
        <v>0</v>
      </c>
      <c r="E14" s="479"/>
      <c r="F14" s="483">
        <f>VLOOKUP(CONCATENATE($B14, " Annual Total"),'Federal Detail'!$G$46:$AE$78, 9, FALSE)</f>
        <v>0</v>
      </c>
      <c r="G14" s="483"/>
      <c r="H14" s="479">
        <f>VLOOKUP(CONCATENATE($B14, " Annual Total"),'Federal Detail'!$G$46:$AE$78, 14, FALSE)</f>
        <v>0</v>
      </c>
      <c r="I14" s="479"/>
      <c r="J14" s="483">
        <f>VLOOKUP(CONCATENATE($B14, " Annual Total"),'Federal Detail'!$G$46:$AE$78, 19, FALSE)</f>
        <v>0</v>
      </c>
      <c r="K14" s="483"/>
      <c r="L14" s="479">
        <f>VLOOKUP(CONCATENATE($B14, " Annual Total"),'Federal Detail'!$G$46:$AE$78, 24, FALSE)</f>
        <v>0</v>
      </c>
      <c r="M14" s="479"/>
      <c r="N14" s="497">
        <f t="shared" ref="N14:N25" si="0">SUM(D14:M14)</f>
        <v>0</v>
      </c>
      <c r="O14" s="498"/>
    </row>
    <row r="15" spans="1:15" ht="21.6" customHeight="1">
      <c r="A15" s="490"/>
      <c r="B15" s="134" t="s">
        <v>114</v>
      </c>
      <c r="C15" s="119"/>
      <c r="D15" s="479">
        <f>VLOOKUP(CONCATENATE($B15, " Annual Total"), 'Federal Detail'!$G$46:$AE$78, 4, FALSE)</f>
        <v>0</v>
      </c>
      <c r="E15" s="479"/>
      <c r="F15" s="483">
        <f>VLOOKUP(CONCATENATE($B15, " Annual Total"),'Federal Detail'!$G$46:$AE$78, 9, FALSE)</f>
        <v>0</v>
      </c>
      <c r="G15" s="483"/>
      <c r="H15" s="479">
        <f>VLOOKUP(CONCATENATE($B15, " Annual Total"),'Federal Detail'!$G$46:$AE$78, 14, FALSE)</f>
        <v>0</v>
      </c>
      <c r="I15" s="479"/>
      <c r="J15" s="483">
        <f>VLOOKUP(CONCATENATE($B15, " Annual Total"),'Federal Detail'!$G$46:$AE$78, 19, FALSE)</f>
        <v>0</v>
      </c>
      <c r="K15" s="483"/>
      <c r="L15" s="479">
        <f>VLOOKUP(CONCATENATE($B15, " Annual Total"),'Federal Detail'!$G$46:$AE$78, 24, FALSE)</f>
        <v>0</v>
      </c>
      <c r="M15" s="479"/>
      <c r="N15" s="483">
        <f t="shared" si="0"/>
        <v>0</v>
      </c>
      <c r="O15" s="484"/>
    </row>
    <row r="16" spans="1:15" ht="21.6" customHeight="1">
      <c r="A16" s="490"/>
      <c r="B16" s="135" t="s">
        <v>9</v>
      </c>
      <c r="C16" s="119"/>
      <c r="D16" s="479">
        <f>VLOOKUP(CONCATENATE($B16, " Annual Total"), 'Federal Detail'!$G$46:$AE$78, 4, FALSE)</f>
        <v>0</v>
      </c>
      <c r="E16" s="479"/>
      <c r="F16" s="483">
        <f>VLOOKUP(CONCATENATE($B16, " Annual Total"),'Federal Detail'!$G$46:$AE$78, 9, FALSE)</f>
        <v>0</v>
      </c>
      <c r="G16" s="483"/>
      <c r="H16" s="479">
        <f>VLOOKUP(CONCATENATE($B16, " Annual Total"),'Federal Detail'!$G$46:$AE$78, 14, FALSE)</f>
        <v>0</v>
      </c>
      <c r="I16" s="479"/>
      <c r="J16" s="483">
        <f>VLOOKUP(CONCATENATE($B16, " Annual Total"),'Federal Detail'!$G$46:$AE$78, 19, FALSE)</f>
        <v>0</v>
      </c>
      <c r="K16" s="483"/>
      <c r="L16" s="479">
        <f>VLOOKUP(CONCATENATE($B16, " Annual Total"),'Federal Detail'!$G$46:$AE$78, 24, FALSE)</f>
        <v>0</v>
      </c>
      <c r="M16" s="479"/>
      <c r="N16" s="483">
        <f t="shared" si="0"/>
        <v>0</v>
      </c>
      <c r="O16" s="484"/>
    </row>
    <row r="17" spans="1:15" ht="21.6" customHeight="1">
      <c r="A17" s="490"/>
      <c r="B17" s="135" t="s">
        <v>15</v>
      </c>
      <c r="C17" s="119"/>
      <c r="D17" s="479">
        <f>VLOOKUP(CONCATENATE($B17, " Annual Total"), 'Federal Detail'!$G$46:$AE$78, 4, FALSE)</f>
        <v>0</v>
      </c>
      <c r="E17" s="479"/>
      <c r="F17" s="483">
        <f>VLOOKUP(CONCATENATE($B17, " Annual Total"),'Federal Detail'!$G$46:$AE$78, 9, FALSE)</f>
        <v>0</v>
      </c>
      <c r="G17" s="483"/>
      <c r="H17" s="479">
        <f>VLOOKUP(CONCATENATE($B17, " Annual Total"),'Federal Detail'!$G$46:$AE$78, 14, FALSE)</f>
        <v>0</v>
      </c>
      <c r="I17" s="479"/>
      <c r="J17" s="483">
        <f>VLOOKUP(CONCATENATE($B17, " Annual Total"),'Federal Detail'!$G$46:$AE$78, 19, FALSE)</f>
        <v>0</v>
      </c>
      <c r="K17" s="483"/>
      <c r="L17" s="479">
        <f>VLOOKUP(CONCATENATE($B17, " Annual Total"),'Federal Detail'!$G$46:$AE$78, 24, FALSE)</f>
        <v>0</v>
      </c>
      <c r="M17" s="479"/>
      <c r="N17" s="483">
        <f t="shared" si="0"/>
        <v>0</v>
      </c>
      <c r="O17" s="484"/>
    </row>
    <row r="18" spans="1:15" ht="21.6" customHeight="1">
      <c r="A18" s="490"/>
      <c r="B18" s="134" t="s">
        <v>93</v>
      </c>
      <c r="C18" s="119"/>
      <c r="D18" s="478">
        <f>'Travel Details'!E59</f>
        <v>0</v>
      </c>
      <c r="E18" s="479"/>
      <c r="F18" s="483">
        <f>'Travel Details'!F59</f>
        <v>0</v>
      </c>
      <c r="G18" s="483"/>
      <c r="H18" s="479">
        <f>'Travel Details'!G59</f>
        <v>0</v>
      </c>
      <c r="I18" s="479"/>
      <c r="J18" s="483">
        <f>'Travel Details'!H59</f>
        <v>0</v>
      </c>
      <c r="K18" s="483"/>
      <c r="L18" s="479">
        <f>'Travel Details'!I59</f>
        <v>0</v>
      </c>
      <c r="M18" s="479"/>
      <c r="N18" s="483">
        <f t="shared" ref="N18" si="1">SUM(D18:M18)</f>
        <v>0</v>
      </c>
      <c r="O18" s="484"/>
    </row>
    <row r="19" spans="1:15" ht="21.6" customHeight="1">
      <c r="A19" s="490"/>
      <c r="B19" s="134" t="s">
        <v>94</v>
      </c>
      <c r="C19" s="119"/>
      <c r="D19" s="478">
        <f>'Travel Details'!P59</f>
        <v>0</v>
      </c>
      <c r="E19" s="479"/>
      <c r="F19" s="483">
        <f>'Travel Details'!Q59</f>
        <v>0</v>
      </c>
      <c r="G19" s="483"/>
      <c r="H19" s="479">
        <f>'Travel Details'!R59</f>
        <v>0</v>
      </c>
      <c r="I19" s="479"/>
      <c r="J19" s="483">
        <f>'Travel Details'!S59</f>
        <v>0</v>
      </c>
      <c r="K19" s="483"/>
      <c r="L19" s="479">
        <f>'Travel Details'!T59</f>
        <v>0</v>
      </c>
      <c r="M19" s="479"/>
      <c r="N19" s="483">
        <f t="shared" si="0"/>
        <v>0</v>
      </c>
      <c r="O19" s="484"/>
    </row>
    <row r="20" spans="1:15" ht="21.6" customHeight="1">
      <c r="A20" s="490"/>
      <c r="B20" s="210" t="s">
        <v>108</v>
      </c>
      <c r="C20" s="137"/>
      <c r="D20" s="479">
        <f>VLOOKUP(CONCATENATE($B20, " Annual Total"), 'Federal Detail'!$G$46:$AE$78, 4, FALSE)</f>
        <v>0</v>
      </c>
      <c r="E20" s="479"/>
      <c r="F20" s="483">
        <f>VLOOKUP(CONCATENATE($B20, " Annual Total"),'Federal Detail'!$G$46:$AE$78, 9, FALSE)</f>
        <v>0</v>
      </c>
      <c r="G20" s="483"/>
      <c r="H20" s="479">
        <f>VLOOKUP(CONCATENATE($B20, " Annual Total"),'Federal Detail'!$G$46:$AE$78, 14, FALSE)</f>
        <v>0</v>
      </c>
      <c r="I20" s="479"/>
      <c r="J20" s="483">
        <f>VLOOKUP(CONCATENATE($B20, " Annual Total"),'Federal Detail'!$G$46:$AE$78, 19, FALSE)</f>
        <v>0</v>
      </c>
      <c r="K20" s="483"/>
      <c r="L20" s="479">
        <f>VLOOKUP(CONCATENATE($B20, " Annual Total"),'Federal Detail'!$G$46:$AE$78, 24, FALSE)</f>
        <v>0</v>
      </c>
      <c r="M20" s="479"/>
      <c r="N20" s="483">
        <f t="shared" si="0"/>
        <v>0</v>
      </c>
      <c r="O20" s="484"/>
    </row>
    <row r="21" spans="1:15" ht="21.6" customHeight="1">
      <c r="A21" s="490"/>
      <c r="B21" s="443" t="s">
        <v>158</v>
      </c>
      <c r="C21" s="444"/>
      <c r="D21" s="485">
        <f>VLOOKUP(CONCATENATE($B21, " Annual Total"), 'Federal Detail'!$G$46:$AE$78, 4, FALSE)</f>
        <v>0</v>
      </c>
      <c r="E21" s="485"/>
      <c r="F21" s="485">
        <f>VLOOKUP(CONCATENATE($B21, " Annual Total"),'Federal Detail'!$G$46:$AE$78, 9, FALSE)</f>
        <v>0</v>
      </c>
      <c r="G21" s="485"/>
      <c r="H21" s="485">
        <f>VLOOKUP(CONCATENATE($B21, " Annual Total"),'Federal Detail'!$G$46:$AE$78, 14, FALSE)</f>
        <v>0</v>
      </c>
      <c r="I21" s="485"/>
      <c r="J21" s="485">
        <f>VLOOKUP(CONCATENATE($B21, " Annual Total"),'Federal Detail'!$G$46:$AE$78, 19, FALSE)</f>
        <v>0</v>
      </c>
      <c r="K21" s="485"/>
      <c r="L21" s="485">
        <f>VLOOKUP(CONCATENATE($B21, " Annual Total"),'Federal Detail'!$G$46:$AE$78, 24, FALSE)</f>
        <v>0</v>
      </c>
      <c r="M21" s="485"/>
      <c r="N21" s="485">
        <f t="shared" ref="N21" si="2">SUM(D21:M21)</f>
        <v>0</v>
      </c>
      <c r="O21" s="486"/>
    </row>
    <row r="22" spans="1:15" ht="21.6" customHeight="1">
      <c r="A22" s="490"/>
      <c r="B22" s="210" t="s">
        <v>107</v>
      </c>
      <c r="C22" s="119"/>
      <c r="D22" s="479">
        <f>VLOOKUP(CONCATENATE($B22, " Annual Total"), 'Federal Detail'!$G$46:$AE$78, 4, FALSE)</f>
        <v>0</v>
      </c>
      <c r="E22" s="479"/>
      <c r="F22" s="483">
        <f>VLOOKUP(CONCATENATE($B22, " Annual Total"),'Federal Detail'!$G$46:$AE$78, 9, FALSE)</f>
        <v>0</v>
      </c>
      <c r="G22" s="483"/>
      <c r="H22" s="479">
        <f>VLOOKUP(CONCATENATE($B22, " Annual Total"),'Federal Detail'!$G$46:$AE$78, 14, FALSE)</f>
        <v>0</v>
      </c>
      <c r="I22" s="479"/>
      <c r="J22" s="483">
        <f>VLOOKUP(CONCATENATE($B22, " Annual Total"),'Federal Detail'!$G$46:$AE$78, 19, FALSE)</f>
        <v>0</v>
      </c>
      <c r="K22" s="483"/>
      <c r="L22" s="479">
        <f>VLOOKUP(CONCATENATE($B22, " Annual Total"),'Federal Detail'!$G$46:$AE$78, 24, FALSE)</f>
        <v>0</v>
      </c>
      <c r="M22" s="479"/>
      <c r="N22" s="483">
        <f t="shared" si="0"/>
        <v>0</v>
      </c>
      <c r="O22" s="484"/>
    </row>
    <row r="23" spans="1:15" ht="21.6" customHeight="1">
      <c r="A23" s="490"/>
      <c r="B23" s="135" t="s">
        <v>38</v>
      </c>
      <c r="C23" s="119"/>
      <c r="D23" s="479">
        <f>VLOOKUP(CONCATENATE($B23, " Annual Total"), 'Federal Detail'!$G$46:$AE$78, 4, FALSE)</f>
        <v>0</v>
      </c>
      <c r="E23" s="479"/>
      <c r="F23" s="483">
        <f>VLOOKUP(CONCATENATE($B23, " Annual Total"),'Federal Detail'!$G$46:$AE$78, 9, FALSE)</f>
        <v>0</v>
      </c>
      <c r="G23" s="483"/>
      <c r="H23" s="479">
        <f>VLOOKUP(CONCATENATE($B23, " Annual Total"),'Federal Detail'!$G$46:$AE$78, 14, FALSE)</f>
        <v>0</v>
      </c>
      <c r="I23" s="479"/>
      <c r="J23" s="483">
        <f>VLOOKUP(CONCATENATE($B23, " Annual Total"),'Federal Detail'!$G$46:$AE$78, 19, FALSE)</f>
        <v>0</v>
      </c>
      <c r="K23" s="483"/>
      <c r="L23" s="479">
        <f>VLOOKUP(CONCATENATE($B23, " Annual Total"),'Federal Detail'!$G$46:$AE$78, 24, FALSE)</f>
        <v>0</v>
      </c>
      <c r="M23" s="479"/>
      <c r="N23" s="483">
        <f t="shared" si="0"/>
        <v>0</v>
      </c>
      <c r="O23" s="484"/>
    </row>
    <row r="24" spans="1:15" ht="21.6" customHeight="1" thickBot="1">
      <c r="A24" s="491"/>
      <c r="B24" s="136" t="s">
        <v>78</v>
      </c>
      <c r="C24" s="132"/>
      <c r="D24" s="469">
        <f>VLOOKUP(CONCATENATE($B24, " Annual Total"), 'Federal Detail'!$G$81:$AE$81, 4, FALSE)</f>
        <v>0</v>
      </c>
      <c r="E24" s="470"/>
      <c r="F24" s="482">
        <f>VLOOKUP(CONCATENATE($B24, " Annual Total"), 'Federal Detail'!$G$81:$AE$81, 9, FALSE)</f>
        <v>0</v>
      </c>
      <c r="G24" s="482"/>
      <c r="H24" s="479">
        <f>VLOOKUP(CONCATENATE($B24, " Annual Total"), 'Federal Detail'!$G$81:$AD$81, 14, FALSE)</f>
        <v>0</v>
      </c>
      <c r="I24" s="479"/>
      <c r="J24" s="482">
        <f>VLOOKUP(CONCATENATE($B24, " Annual Total"), 'Federal Detail'!$G$81:$AD$81, 19, FALSE)</f>
        <v>0</v>
      </c>
      <c r="K24" s="482"/>
      <c r="L24" s="470">
        <f>VLOOKUP(CONCATENATE($B24, " Annual Total"), 'Federal Detail'!$G$81:$AD$81, 24, FALSE)</f>
        <v>0</v>
      </c>
      <c r="M24" s="470"/>
      <c r="N24" s="482">
        <f>SUM(D24:M24)</f>
        <v>0</v>
      </c>
      <c r="O24" s="496"/>
    </row>
    <row r="25" spans="1:15" ht="28.7" customHeight="1">
      <c r="A25" s="521" t="str">
        <f>'Federal Detail'!A84</f>
        <v>TOTAL DIRECT Costs (including all sub award costs)</v>
      </c>
      <c r="B25" s="522"/>
      <c r="C25" s="523"/>
      <c r="D25" s="511">
        <f>'Federal Detail'!J84</f>
        <v>0</v>
      </c>
      <c r="E25" s="511"/>
      <c r="F25" s="530">
        <f>'Federal Detail'!O84</f>
        <v>0</v>
      </c>
      <c r="G25" s="530"/>
      <c r="H25" s="511">
        <f>'Federal Detail'!T84</f>
        <v>0</v>
      </c>
      <c r="I25" s="511"/>
      <c r="J25" s="508">
        <f>'Federal Detail'!Y84</f>
        <v>0</v>
      </c>
      <c r="K25" s="508"/>
      <c r="L25" s="511">
        <f>'Federal Detail'!AD84</f>
        <v>0</v>
      </c>
      <c r="M25" s="511"/>
      <c r="N25" s="509">
        <f t="shared" si="0"/>
        <v>0</v>
      </c>
      <c r="O25" s="518"/>
    </row>
    <row r="26" spans="1:15" ht="28.7" customHeight="1">
      <c r="A26" s="524" t="str">
        <f>'Federal Detail'!A85</f>
        <v>TOTAL DIRECT Costs (without sub award indirect)</v>
      </c>
      <c r="B26" s="525"/>
      <c r="C26" s="526"/>
      <c r="D26" s="488">
        <f>'Federal Detail'!J85</f>
        <v>0</v>
      </c>
      <c r="E26" s="488"/>
      <c r="F26" s="509">
        <f>'Federal Detail'!O85</f>
        <v>0</v>
      </c>
      <c r="G26" s="509"/>
      <c r="H26" s="488">
        <f>'Federal Detail'!T85</f>
        <v>0</v>
      </c>
      <c r="I26" s="488"/>
      <c r="J26" s="509">
        <f>'Federal Detail'!Y85</f>
        <v>0</v>
      </c>
      <c r="K26" s="509"/>
      <c r="L26" s="488">
        <f>'Federal Detail'!AD85</f>
        <v>0</v>
      </c>
      <c r="M26" s="488"/>
      <c r="N26" s="509">
        <f>SUM(D26:M26)</f>
        <v>0</v>
      </c>
      <c r="O26" s="518"/>
    </row>
    <row r="27" spans="1:15" ht="28.7" customHeight="1">
      <c r="A27" s="524" t="str">
        <f>'Federal Detail'!A86</f>
        <v>MTDC (excludes categories with**)</v>
      </c>
      <c r="B27" s="525"/>
      <c r="C27" s="526"/>
      <c r="D27" s="488">
        <f>'Federal Detail'!J86</f>
        <v>0</v>
      </c>
      <c r="E27" s="488"/>
      <c r="F27" s="509">
        <f>'Federal Detail'!O86</f>
        <v>0</v>
      </c>
      <c r="G27" s="509"/>
      <c r="H27" s="488">
        <f>'Federal Detail'!T86</f>
        <v>0</v>
      </c>
      <c r="I27" s="488"/>
      <c r="J27" s="509">
        <f>'Federal Detail'!Y86</f>
        <v>0</v>
      </c>
      <c r="K27" s="509"/>
      <c r="L27" s="488">
        <f>'Federal Detail'!AD86</f>
        <v>0</v>
      </c>
      <c r="M27" s="488"/>
      <c r="N27" s="509">
        <f>SUM(D27:M27)</f>
        <v>0</v>
      </c>
      <c r="O27" s="518"/>
    </row>
    <row r="28" spans="1:15" ht="28.7" customHeight="1" thickBot="1">
      <c r="A28" s="524" t="str">
        <f>'Federal Detail'!A87</f>
        <v>BU IDC</v>
      </c>
      <c r="B28" s="525"/>
      <c r="C28" s="525"/>
      <c r="D28" s="531">
        <f>'Federal Detail'!J87</f>
        <v>0</v>
      </c>
      <c r="E28" s="488"/>
      <c r="F28" s="509">
        <f>'Federal Detail'!O87</f>
        <v>0</v>
      </c>
      <c r="G28" s="509"/>
      <c r="H28" s="488">
        <f>'Federal Detail'!T87</f>
        <v>0</v>
      </c>
      <c r="I28" s="488"/>
      <c r="J28" s="509">
        <f>'Federal Detail'!Y87</f>
        <v>0</v>
      </c>
      <c r="K28" s="509"/>
      <c r="L28" s="488">
        <f>'Federal Detail'!AD87</f>
        <v>0</v>
      </c>
      <c r="M28" s="488"/>
      <c r="N28" s="509">
        <f>SUM(D28:M28)</f>
        <v>0</v>
      </c>
      <c r="O28" s="518"/>
    </row>
    <row r="29" spans="1:15" ht="36" customHeight="1" thickTop="1" thickBot="1">
      <c r="A29" s="527" t="str">
        <f>'Federal Detail'!A88</f>
        <v xml:space="preserve">TOTAL REQUEST </v>
      </c>
      <c r="B29" s="528"/>
      <c r="C29" s="529"/>
      <c r="D29" s="507">
        <f>'Federal Detail'!J88</f>
        <v>0</v>
      </c>
      <c r="E29" s="507"/>
      <c r="F29" s="510">
        <f>'Federal Detail'!O88</f>
        <v>0</v>
      </c>
      <c r="G29" s="510"/>
      <c r="H29" s="507">
        <f>'Federal Detail'!T88</f>
        <v>0</v>
      </c>
      <c r="I29" s="507"/>
      <c r="J29" s="510">
        <f>'Federal Detail'!Y88</f>
        <v>0</v>
      </c>
      <c r="K29" s="510"/>
      <c r="L29" s="507">
        <f>'Federal Detail'!AD88</f>
        <v>0</v>
      </c>
      <c r="M29" s="507"/>
      <c r="N29" s="519">
        <f>SUM(D29:M29)</f>
        <v>0</v>
      </c>
      <c r="O29" s="520"/>
    </row>
    <row r="30" spans="1:15" ht="14.25" thickTop="1" thickBot="1">
      <c r="D30" s="254"/>
      <c r="E30" s="254"/>
      <c r="F30" s="254"/>
      <c r="G30" s="254"/>
      <c r="H30" s="254"/>
      <c r="I30" s="254"/>
      <c r="J30" s="254"/>
      <c r="K30" s="254"/>
      <c r="L30" s="254"/>
      <c r="M30" s="254"/>
      <c r="N30" s="254"/>
      <c r="O30" s="254"/>
    </row>
    <row r="31" spans="1:15" ht="18">
      <c r="A31" s="166" t="s">
        <v>103</v>
      </c>
      <c r="B31" s="167"/>
      <c r="C31" s="168"/>
      <c r="D31" s="477" t="str">
        <f>D12</f>
        <v>Year 1</v>
      </c>
      <c r="E31" s="476"/>
      <c r="F31" s="474" t="str">
        <f t="shared" ref="F31" si="3">F12</f>
        <v>Year 2</v>
      </c>
      <c r="G31" s="474"/>
      <c r="H31" s="476" t="str">
        <f t="shared" ref="H31" si="4">H12</f>
        <v>Year 3</v>
      </c>
      <c r="I31" s="476"/>
      <c r="J31" s="474" t="str">
        <f t="shared" ref="J31" si="5">J12</f>
        <v>Year 4</v>
      </c>
      <c r="K31" s="474"/>
      <c r="L31" s="476" t="str">
        <f t="shared" ref="L31" si="6">L12</f>
        <v>Year 5</v>
      </c>
      <c r="M31" s="476"/>
      <c r="N31" s="474" t="s">
        <v>119</v>
      </c>
      <c r="O31" s="475"/>
    </row>
    <row r="32" spans="1:15">
      <c r="A32" s="18" t="s">
        <v>52</v>
      </c>
      <c r="B32" s="2"/>
      <c r="C32" s="138"/>
      <c r="D32" s="478">
        <f>'Cost Share'!I83</f>
        <v>0</v>
      </c>
      <c r="E32" s="479"/>
      <c r="F32" s="480">
        <f>'Cost Share'!N83</f>
        <v>0</v>
      </c>
      <c r="G32" s="480"/>
      <c r="H32" s="479">
        <f>'Cost Share'!S83</f>
        <v>0</v>
      </c>
      <c r="I32" s="479"/>
      <c r="J32" s="480">
        <f>'Cost Share'!X83</f>
        <v>0</v>
      </c>
      <c r="K32" s="480"/>
      <c r="L32" s="479">
        <f>'Cost Share'!AC83</f>
        <v>0</v>
      </c>
      <c r="M32" s="479"/>
      <c r="N32" s="480">
        <f>SUM(D32:M32)</f>
        <v>0</v>
      </c>
      <c r="O32" s="481"/>
    </row>
    <row r="33" spans="1:15">
      <c r="A33" s="18" t="s">
        <v>33</v>
      </c>
      <c r="B33" s="2"/>
      <c r="C33" s="138"/>
      <c r="D33" s="478">
        <f>'Cost Share'!I86</f>
        <v>0</v>
      </c>
      <c r="E33" s="479"/>
      <c r="F33" s="480">
        <f>'Cost Share'!N86</f>
        <v>0</v>
      </c>
      <c r="G33" s="480"/>
      <c r="H33" s="479">
        <f>'Cost Share'!S86</f>
        <v>0</v>
      </c>
      <c r="I33" s="479"/>
      <c r="J33" s="480">
        <f>'Cost Share'!X86</f>
        <v>0</v>
      </c>
      <c r="K33" s="480"/>
      <c r="L33" s="479">
        <f>'Cost Share'!AC86</f>
        <v>0</v>
      </c>
      <c r="M33" s="479"/>
      <c r="N33" s="480">
        <f>SUM(D33:M33)</f>
        <v>0</v>
      </c>
      <c r="O33" s="481"/>
    </row>
    <row r="34" spans="1:15" ht="18.75" thickBot="1">
      <c r="A34" s="164" t="s">
        <v>48</v>
      </c>
      <c r="B34" s="165"/>
      <c r="C34" s="169"/>
      <c r="D34" s="469">
        <f>'Cost Share'!I87</f>
        <v>0</v>
      </c>
      <c r="E34" s="470"/>
      <c r="F34" s="471">
        <f>'Cost Share'!N87</f>
        <v>0</v>
      </c>
      <c r="G34" s="471"/>
      <c r="H34" s="470">
        <f>'Cost Share'!S87</f>
        <v>0</v>
      </c>
      <c r="I34" s="470"/>
      <c r="J34" s="471">
        <f>'Cost Share'!X87</f>
        <v>0</v>
      </c>
      <c r="K34" s="471"/>
      <c r="L34" s="470">
        <f>'Cost Share'!AC87</f>
        <v>0</v>
      </c>
      <c r="M34" s="470"/>
      <c r="N34" s="472">
        <f t="shared" ref="N34" si="7">SUM(D34:M34)</f>
        <v>0</v>
      </c>
      <c r="O34" s="473"/>
    </row>
    <row r="35" spans="1:15">
      <c r="H35" s="2"/>
      <c r="J35" s="2"/>
      <c r="L35" s="2"/>
    </row>
  </sheetData>
  <sheetProtection algorithmName="SHA-512" hashValue="sVuHseOljgnUqmLucFi87VBU+DrC9SftuAZWYfxKySlDtVJEaRpnYO19vfhQMsqoNe2TQoH0bsyS0bwYDsCs2g==" saltValue="BYO2t9CHhs2fytyNO0d65A==" spinCount="100000" sheet="1" objects="1" scenarios="1"/>
  <mergeCells count="157">
    <mergeCell ref="N25:O25"/>
    <mergeCell ref="N26:O26"/>
    <mergeCell ref="N27:O27"/>
    <mergeCell ref="N28:O28"/>
    <mergeCell ref="N29:O29"/>
    <mergeCell ref="A25:C25"/>
    <mergeCell ref="A26:C26"/>
    <mergeCell ref="A27:C27"/>
    <mergeCell ref="A28:C28"/>
    <mergeCell ref="A29:C29"/>
    <mergeCell ref="H28:I28"/>
    <mergeCell ref="H29:I29"/>
    <mergeCell ref="F25:G25"/>
    <mergeCell ref="F26:G26"/>
    <mergeCell ref="F27:G27"/>
    <mergeCell ref="F28:G28"/>
    <mergeCell ref="F29:G29"/>
    <mergeCell ref="D25:E25"/>
    <mergeCell ref="D27:E27"/>
    <mergeCell ref="D28:E28"/>
    <mergeCell ref="D29:E29"/>
    <mergeCell ref="L25:M25"/>
    <mergeCell ref="L26:M26"/>
    <mergeCell ref="L27:M27"/>
    <mergeCell ref="C1:C2"/>
    <mergeCell ref="D3:E3"/>
    <mergeCell ref="L28:M28"/>
    <mergeCell ref="L29:M29"/>
    <mergeCell ref="J25:K25"/>
    <mergeCell ref="J26:K26"/>
    <mergeCell ref="J27:K27"/>
    <mergeCell ref="J28:K28"/>
    <mergeCell ref="J29:K29"/>
    <mergeCell ref="H25:I25"/>
    <mergeCell ref="H27:I27"/>
    <mergeCell ref="L2:M2"/>
    <mergeCell ref="F1:G1"/>
    <mergeCell ref="F2:G2"/>
    <mergeCell ref="J1:K1"/>
    <mergeCell ref="J2:K2"/>
    <mergeCell ref="H1:I1"/>
    <mergeCell ref="H2:I2"/>
    <mergeCell ref="L1:M1"/>
    <mergeCell ref="D1:E2"/>
    <mergeCell ref="D26:E26"/>
    <mergeCell ref="H14:I14"/>
    <mergeCell ref="H15:I15"/>
    <mergeCell ref="H16:I16"/>
    <mergeCell ref="N14:O14"/>
    <mergeCell ref="N15:O15"/>
    <mergeCell ref="J22:K22"/>
    <mergeCell ref="N4:O4"/>
    <mergeCell ref="D12:E12"/>
    <mergeCell ref="F12:G12"/>
    <mergeCell ref="H12:I12"/>
    <mergeCell ref="J12:K12"/>
    <mergeCell ref="L12:M12"/>
    <mergeCell ref="N12:O12"/>
    <mergeCell ref="D4:E4"/>
    <mergeCell ref="L4:M4"/>
    <mergeCell ref="J4:K4"/>
    <mergeCell ref="H4:I4"/>
    <mergeCell ref="F4:G4"/>
    <mergeCell ref="J17:K17"/>
    <mergeCell ref="J19:K19"/>
    <mergeCell ref="F20:G20"/>
    <mergeCell ref="F22:G22"/>
    <mergeCell ref="H26:I26"/>
    <mergeCell ref="H23:I23"/>
    <mergeCell ref="F15:G15"/>
    <mergeCell ref="F16:G16"/>
    <mergeCell ref="F17:G17"/>
    <mergeCell ref="F19:G19"/>
    <mergeCell ref="A14:A24"/>
    <mergeCell ref="A6:A13"/>
    <mergeCell ref="N13:O13"/>
    <mergeCell ref="L13:M13"/>
    <mergeCell ref="J13:K13"/>
    <mergeCell ref="H13:I13"/>
    <mergeCell ref="F13:G13"/>
    <mergeCell ref="D13:E13"/>
    <mergeCell ref="N23:O23"/>
    <mergeCell ref="N20:O20"/>
    <mergeCell ref="N22:O22"/>
    <mergeCell ref="N24:O24"/>
    <mergeCell ref="L14:M14"/>
    <mergeCell ref="L15:M15"/>
    <mergeCell ref="L16:M16"/>
    <mergeCell ref="L17:M17"/>
    <mergeCell ref="L19:M19"/>
    <mergeCell ref="L20:M20"/>
    <mergeCell ref="A5:B5"/>
    <mergeCell ref="N32:O32"/>
    <mergeCell ref="L32:M32"/>
    <mergeCell ref="J32:K32"/>
    <mergeCell ref="H32:I32"/>
    <mergeCell ref="F32:G32"/>
    <mergeCell ref="D32:E32"/>
    <mergeCell ref="D14:E14"/>
    <mergeCell ref="D15:E15"/>
    <mergeCell ref="D16:E16"/>
    <mergeCell ref="D22:E22"/>
    <mergeCell ref="D24:E24"/>
    <mergeCell ref="D23:E23"/>
    <mergeCell ref="F23:G23"/>
    <mergeCell ref="F14:G14"/>
    <mergeCell ref="D18:E18"/>
    <mergeCell ref="F18:G18"/>
    <mergeCell ref="H18:I18"/>
    <mergeCell ref="J24:K24"/>
    <mergeCell ref="J23:K23"/>
    <mergeCell ref="J14:K14"/>
    <mergeCell ref="J15:K15"/>
    <mergeCell ref="J20:K20"/>
    <mergeCell ref="J16:K16"/>
    <mergeCell ref="F24:G24"/>
    <mergeCell ref="D17:E17"/>
    <mergeCell ref="D19:E19"/>
    <mergeCell ref="D20:E20"/>
    <mergeCell ref="N16:O16"/>
    <mergeCell ref="N17:O17"/>
    <mergeCell ref="N19:O19"/>
    <mergeCell ref="J18:K18"/>
    <mergeCell ref="L18:M18"/>
    <mergeCell ref="N18:O18"/>
    <mergeCell ref="H17:I17"/>
    <mergeCell ref="H19:I19"/>
    <mergeCell ref="H20:I20"/>
    <mergeCell ref="H22:I22"/>
    <mergeCell ref="H24:I24"/>
    <mergeCell ref="L22:M22"/>
    <mergeCell ref="L24:M24"/>
    <mergeCell ref="L23:M23"/>
    <mergeCell ref="D21:E21"/>
    <mergeCell ref="F21:G21"/>
    <mergeCell ref="H21:I21"/>
    <mergeCell ref="J21:K21"/>
    <mergeCell ref="L21:M21"/>
    <mergeCell ref="N21:O21"/>
    <mergeCell ref="D34:E34"/>
    <mergeCell ref="F34:G34"/>
    <mergeCell ref="H34:I34"/>
    <mergeCell ref="J34:K34"/>
    <mergeCell ref="L34:M34"/>
    <mergeCell ref="N34:O34"/>
    <mergeCell ref="N31:O31"/>
    <mergeCell ref="L31:M31"/>
    <mergeCell ref="J31:K31"/>
    <mergeCell ref="H31:I31"/>
    <mergeCell ref="F31:G31"/>
    <mergeCell ref="D31:E31"/>
    <mergeCell ref="D33:E33"/>
    <mergeCell ref="F33:G33"/>
    <mergeCell ref="H33:I33"/>
    <mergeCell ref="J33:K33"/>
    <mergeCell ref="L33:M33"/>
    <mergeCell ref="N33:O33"/>
  </mergeCells>
  <dataValidations disablePrompts="1" count="1">
    <dataValidation type="list" allowBlank="1" showInputMessage="1" showErrorMessage="1" sqref="B4" xr:uid="{00000000-0002-0000-0000-000000000000}">
      <formula1>"Yes, No"</formula1>
    </dataValidation>
  </dataValidations>
  <pageMargins left="0.7" right="0.7" top="0.75" bottom="0.75" header="0.3" footer="0.3"/>
  <pageSetup scale="61" fitToHeight="0" orientation="landscape" r:id="rId1"/>
  <headerFooter>
    <oddHeader xml:space="preserve">&amp;LFor questions regarding the template, please contact rosamail@bu.edu
</oddHeader>
    <oddFooter xml:space="preserve">&amp;C&amp;A, updated 2/25/26&amp;R
</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D9F6FF"/>
    <pageSetUpPr autoPageBreaks="0"/>
  </sheetPr>
  <dimension ref="A1:XET192"/>
  <sheetViews>
    <sheetView tabSelected="1" zoomScale="85" zoomScaleNormal="85" workbookViewId="0">
      <selection activeCell="B1" sqref="B1:D1"/>
    </sheetView>
  </sheetViews>
  <sheetFormatPr defaultColWidth="8.5703125" defaultRowHeight="12.75"/>
  <cols>
    <col min="1" max="1" width="20.42578125" customWidth="1"/>
    <col min="2" max="2" width="12.42578125" customWidth="1"/>
    <col min="3" max="3" width="11.42578125" customWidth="1"/>
    <col min="4" max="4" width="11.85546875" customWidth="1"/>
    <col min="5" max="5" width="13.85546875" customWidth="1"/>
    <col min="6" max="6" width="7.5703125" customWidth="1"/>
    <col min="7" max="7" width="8.140625" bestFit="1" customWidth="1"/>
    <col min="8" max="8" width="13.42578125" bestFit="1" customWidth="1"/>
    <col min="9" max="9" width="14" style="5" bestFit="1" customWidth="1"/>
    <col min="10" max="10" width="13.42578125" style="5" customWidth="1"/>
    <col min="11" max="11" width="12.5703125" style="5" customWidth="1"/>
    <col min="12" max="12" width="13.42578125" style="5" customWidth="1"/>
    <col min="13" max="13" width="12.42578125" style="5" customWidth="1"/>
    <col min="14" max="14" width="10" style="5" bestFit="1" customWidth="1"/>
    <col min="15" max="15" width="15.5703125" customWidth="1"/>
    <col min="16" max="17" width="13.42578125" style="5" customWidth="1"/>
    <col min="18" max="18" width="12.5703125" style="5" customWidth="1"/>
    <col min="19" max="19" width="10.140625" style="5" bestFit="1" customWidth="1"/>
    <col min="20" max="20" width="11.85546875" style="5" bestFit="1" customWidth="1"/>
    <col min="21" max="21" width="10.42578125" style="5" bestFit="1" customWidth="1"/>
    <col min="22" max="22" width="10" bestFit="1" customWidth="1"/>
    <col min="23" max="23" width="13.42578125" style="5" customWidth="1"/>
    <col min="24" max="24" width="10.5703125" style="5" customWidth="1"/>
    <col min="25" max="25" width="12.5703125" style="5" customWidth="1"/>
    <col min="26" max="26" width="11.5703125" style="5" bestFit="1" customWidth="1"/>
    <col min="27" max="27" width="10" style="5" bestFit="1" customWidth="1"/>
    <col min="28" max="28" width="7.5703125" style="5" customWidth="1"/>
    <col min="29" max="29" width="8.5703125" customWidth="1"/>
    <col min="30" max="30" width="13.42578125" style="5" customWidth="1"/>
    <col min="31" max="31" width="16.42578125" style="5" customWidth="1"/>
    <col min="32" max="32" width="20.140625" style="5" hidden="1" customWidth="1"/>
    <col min="33" max="33" width="10.140625" style="5" hidden="1" customWidth="1"/>
    <col min="34" max="34" width="9.5703125" style="5" hidden="1" customWidth="1"/>
    <col min="35" max="35" width="7.5703125" style="5" hidden="1" customWidth="1"/>
    <col min="36" max="36" width="13.5703125" customWidth="1"/>
    <col min="37" max="37" width="13.42578125" style="5" customWidth="1"/>
    <col min="38" max="39" width="12.42578125" style="5" customWidth="1"/>
    <col min="40" max="41" width="12.42578125" style="5" hidden="1" customWidth="1"/>
    <col min="42" max="42" width="18.42578125" hidden="1" customWidth="1"/>
    <col min="43" max="43" width="12.42578125" hidden="1" customWidth="1"/>
    <col min="44" max="44" width="16.42578125" bestFit="1" customWidth="1"/>
    <col min="16383" max="16384" width="16.42578125" customWidth="1"/>
  </cols>
  <sheetData>
    <row r="1" spans="1:48" ht="30.6" customHeight="1" thickBot="1">
      <c r="A1" s="3" t="s">
        <v>0</v>
      </c>
      <c r="B1" s="552"/>
      <c r="C1" s="553"/>
      <c r="D1" s="553"/>
      <c r="E1" s="192"/>
      <c r="F1" s="544" t="s">
        <v>22</v>
      </c>
      <c r="G1" s="544"/>
      <c r="H1" s="544"/>
      <c r="I1" s="544"/>
      <c r="J1" s="544"/>
      <c r="K1" s="544"/>
      <c r="L1" s="37"/>
      <c r="M1" s="550" t="s">
        <v>20</v>
      </c>
      <c r="N1" s="551"/>
      <c r="O1" s="550" t="s">
        <v>43</v>
      </c>
      <c r="P1" s="551"/>
      <c r="Q1" s="599" t="s">
        <v>146</v>
      </c>
      <c r="R1" s="600"/>
      <c r="S1" s="600"/>
      <c r="T1" s="601"/>
      <c r="U1"/>
      <c r="AA1"/>
      <c r="AB1"/>
      <c r="AD1"/>
      <c r="AE1"/>
      <c r="AF1"/>
      <c r="AJ1" s="5"/>
      <c r="AK1"/>
      <c r="AL1"/>
      <c r="AM1"/>
      <c r="AN1"/>
      <c r="AO1"/>
    </row>
    <row r="2" spans="1:48" ht="35.1" customHeight="1" thickBot="1">
      <c r="A2" s="4" t="s">
        <v>30</v>
      </c>
      <c r="B2" s="552"/>
      <c r="C2" s="553"/>
      <c r="D2" s="553"/>
      <c r="E2" s="99"/>
      <c r="F2" s="544"/>
      <c r="G2" s="544"/>
      <c r="H2" s="544"/>
      <c r="I2" s="544"/>
      <c r="J2" s="544"/>
      <c r="K2" s="544"/>
      <c r="L2" s="59"/>
      <c r="M2" s="398" t="s">
        <v>16</v>
      </c>
      <c r="N2" s="399" t="s">
        <v>160</v>
      </c>
      <c r="O2" s="398" t="s">
        <v>155</v>
      </c>
      <c r="P2" s="399" t="s">
        <v>160</v>
      </c>
      <c r="Q2" s="602"/>
      <c r="R2" s="603"/>
      <c r="S2" s="603"/>
      <c r="T2" s="604"/>
      <c r="U2"/>
      <c r="AA2"/>
      <c r="AB2"/>
      <c r="AD2"/>
      <c r="AE2"/>
      <c r="AF2"/>
      <c r="AJ2" s="5"/>
      <c r="AK2"/>
      <c r="AL2"/>
      <c r="AM2"/>
      <c r="AN2"/>
      <c r="AO2"/>
    </row>
    <row r="3" spans="1:48" ht="45" customHeight="1" thickBot="1">
      <c r="A3" s="3" t="s">
        <v>29</v>
      </c>
      <c r="B3" s="552"/>
      <c r="C3" s="553"/>
      <c r="D3" s="553"/>
      <c r="E3" s="99"/>
      <c r="F3" s="545"/>
      <c r="G3" s="545"/>
      <c r="H3" s="545"/>
      <c r="I3" s="545"/>
      <c r="J3" s="545"/>
      <c r="K3" s="545"/>
      <c r="L3" s="254"/>
      <c r="M3" s="364" t="s">
        <v>17</v>
      </c>
      <c r="N3" s="366">
        <v>0.29399999999999998</v>
      </c>
      <c r="O3" s="396" t="s">
        <v>151</v>
      </c>
      <c r="P3" s="366">
        <v>0.63500000000000001</v>
      </c>
      <c r="Q3" s="605"/>
      <c r="R3" s="606"/>
      <c r="S3" s="606"/>
      <c r="T3" s="607"/>
      <c r="U3"/>
      <c r="AA3"/>
      <c r="AB3"/>
      <c r="AD3"/>
      <c r="AE3"/>
      <c r="AF3"/>
      <c r="AJ3" s="5"/>
      <c r="AK3"/>
      <c r="AL3"/>
      <c r="AM3"/>
      <c r="AN3"/>
      <c r="AO3"/>
    </row>
    <row r="4" spans="1:48" ht="57.75" customHeight="1">
      <c r="A4" s="3" t="s">
        <v>12</v>
      </c>
      <c r="B4" s="597"/>
      <c r="C4" s="598"/>
      <c r="D4" s="598"/>
      <c r="E4" s="82"/>
      <c r="F4" s="546" t="s">
        <v>51</v>
      </c>
      <c r="G4" s="547"/>
      <c r="H4" s="547"/>
      <c r="I4" s="548" t="s">
        <v>95</v>
      </c>
      <c r="J4" s="548"/>
      <c r="K4" s="549"/>
      <c r="L4"/>
      <c r="M4" s="365" t="s">
        <v>68</v>
      </c>
      <c r="N4" s="379">
        <v>0.29399999999999998</v>
      </c>
      <c r="O4" s="397" t="s">
        <v>152</v>
      </c>
      <c r="P4" s="379">
        <v>0.54</v>
      </c>
      <c r="Q4" s="382" t="s">
        <v>62</v>
      </c>
      <c r="R4" s="381" t="s">
        <v>140</v>
      </c>
      <c r="S4" s="381" t="s">
        <v>141</v>
      </c>
      <c r="T4" s="384" t="s">
        <v>147</v>
      </c>
      <c r="U4"/>
      <c r="AA4"/>
      <c r="AB4"/>
      <c r="AD4"/>
      <c r="AE4"/>
      <c r="AF4"/>
      <c r="AJ4" s="5"/>
      <c r="AK4"/>
      <c r="AL4"/>
      <c r="AM4"/>
      <c r="AN4"/>
      <c r="AO4"/>
    </row>
    <row r="5" spans="1:48" ht="23.25" customHeight="1" thickBot="1">
      <c r="B5" s="597"/>
      <c r="C5" s="598"/>
      <c r="D5" s="598"/>
      <c r="E5" s="82"/>
      <c r="F5" s="575" t="s">
        <v>50</v>
      </c>
      <c r="G5" s="576"/>
      <c r="H5" s="576"/>
      <c r="I5" s="576"/>
      <c r="J5" s="576"/>
      <c r="K5" s="577"/>
      <c r="L5"/>
      <c r="M5" s="365" t="s">
        <v>18</v>
      </c>
      <c r="N5" s="367">
        <v>0.314</v>
      </c>
      <c r="O5" s="397" t="s">
        <v>153</v>
      </c>
      <c r="P5" s="367">
        <v>0.39500000000000002</v>
      </c>
      <c r="Q5" s="383"/>
      <c r="R5" s="380">
        <f>Q5*0.12</f>
        <v>0</v>
      </c>
      <c r="S5" s="380">
        <f>Q5*0.09</f>
        <v>0</v>
      </c>
      <c r="T5" s="388">
        <f>Q5*0.03</f>
        <v>0</v>
      </c>
      <c r="U5"/>
      <c r="X5" s="10"/>
      <c r="AA5"/>
      <c r="AB5"/>
      <c r="AD5"/>
      <c r="AE5"/>
      <c r="AF5"/>
      <c r="AJ5" s="5"/>
      <c r="AK5"/>
      <c r="AL5"/>
      <c r="AM5"/>
      <c r="AN5"/>
      <c r="AO5"/>
    </row>
    <row r="6" spans="1:48" ht="21.95" customHeight="1">
      <c r="A6" s="3" t="s">
        <v>1</v>
      </c>
      <c r="B6" s="584"/>
      <c r="C6" s="585"/>
      <c r="D6" s="586"/>
      <c r="E6" s="387"/>
      <c r="F6" s="575"/>
      <c r="G6" s="576"/>
      <c r="H6" s="576"/>
      <c r="I6" s="576"/>
      <c r="J6" s="576"/>
      <c r="K6" s="577"/>
      <c r="L6"/>
      <c r="M6" s="365" t="s">
        <v>60</v>
      </c>
      <c r="N6" s="367">
        <v>0.11600000000000001</v>
      </c>
      <c r="O6" s="397" t="s">
        <v>154</v>
      </c>
      <c r="P6" s="367">
        <v>0.26</v>
      </c>
      <c r="Q6" s="578" t="s">
        <v>150</v>
      </c>
      <c r="R6" s="579"/>
      <c r="S6" s="579"/>
      <c r="T6" s="580"/>
      <c r="U6"/>
      <c r="AA6"/>
      <c r="AB6"/>
      <c r="AD6"/>
      <c r="AE6"/>
      <c r="AF6"/>
      <c r="AJ6" s="5"/>
      <c r="AK6"/>
      <c r="AL6"/>
      <c r="AM6"/>
      <c r="AN6"/>
      <c r="AO6"/>
    </row>
    <row r="7" spans="1:48" ht="21.95" customHeight="1" thickBot="1">
      <c r="A7" s="3" t="s">
        <v>2</v>
      </c>
      <c r="B7" s="587"/>
      <c r="C7" s="588"/>
      <c r="D7" s="588"/>
      <c r="E7" s="386"/>
      <c r="F7" s="575"/>
      <c r="G7" s="576"/>
      <c r="H7" s="576"/>
      <c r="I7" s="576"/>
      <c r="J7" s="576"/>
      <c r="K7" s="577"/>
      <c r="L7"/>
      <c r="M7" s="327" t="s">
        <v>61</v>
      </c>
      <c r="N7" s="368">
        <v>0</v>
      </c>
      <c r="O7" s="400" t="s">
        <v>156</v>
      </c>
      <c r="P7" s="368"/>
      <c r="Q7" s="581"/>
      <c r="R7" s="582"/>
      <c r="S7" s="582"/>
      <c r="T7" s="583"/>
      <c r="U7"/>
      <c r="AA7"/>
      <c r="AB7"/>
      <c r="AD7"/>
      <c r="AE7"/>
      <c r="AF7"/>
      <c r="AJ7" s="5"/>
      <c r="AK7"/>
      <c r="AL7"/>
      <c r="AM7"/>
      <c r="AN7"/>
      <c r="AO7"/>
    </row>
    <row r="8" spans="1:48" ht="21.95" customHeight="1" thickBot="1">
      <c r="A8" s="3" t="s">
        <v>11</v>
      </c>
      <c r="B8" s="591"/>
      <c r="C8" s="592"/>
      <c r="D8" s="593"/>
      <c r="E8" s="204"/>
      <c r="F8" s="536" t="s">
        <v>4</v>
      </c>
      <c r="G8" s="537"/>
      <c r="H8" s="537"/>
      <c r="I8" s="537"/>
      <c r="J8" s="538"/>
      <c r="K8" s="536" t="s">
        <v>5</v>
      </c>
      <c r="L8" s="537"/>
      <c r="M8" s="537"/>
      <c r="N8" s="537"/>
      <c r="O8" s="538"/>
      <c r="P8" s="536" t="s">
        <v>6</v>
      </c>
      <c r="Q8" s="537"/>
      <c r="R8" s="537"/>
      <c r="S8" s="537"/>
      <c r="T8" s="537"/>
      <c r="U8" s="536" t="s">
        <v>7</v>
      </c>
      <c r="V8" s="537"/>
      <c r="W8" s="537"/>
      <c r="X8" s="537"/>
      <c r="Y8" s="538"/>
      <c r="Z8" s="536" t="s">
        <v>8</v>
      </c>
      <c r="AA8" s="537"/>
      <c r="AB8" s="537"/>
      <c r="AC8" s="537"/>
      <c r="AD8" s="538"/>
      <c r="AE8" s="213"/>
      <c r="AF8" s="8"/>
      <c r="AG8" s="1"/>
      <c r="AH8"/>
      <c r="AI8" s="313"/>
      <c r="AJ8" s="532"/>
      <c r="AK8" s="532"/>
      <c r="AL8" s="532"/>
      <c r="AM8" s="532"/>
      <c r="AN8" s="532"/>
      <c r="AO8" s="532"/>
      <c r="AP8" s="532"/>
      <c r="AQ8" s="532"/>
    </row>
    <row r="9" spans="1:48" ht="21.95" customHeight="1" thickBot="1">
      <c r="A9" s="203" t="s">
        <v>13</v>
      </c>
      <c r="B9" s="594"/>
      <c r="C9" s="595"/>
      <c r="D9" s="596"/>
      <c r="E9" s="312" t="s">
        <v>121</v>
      </c>
      <c r="F9" s="377"/>
      <c r="G9" s="378"/>
      <c r="H9" s="378"/>
      <c r="I9" s="378"/>
      <c r="J9" s="378"/>
      <c r="K9" s="542"/>
      <c r="L9" s="543"/>
      <c r="M9" s="543"/>
      <c r="N9" s="543"/>
      <c r="O9" s="543"/>
      <c r="P9" s="533"/>
      <c r="Q9" s="534"/>
      <c r="R9" s="534"/>
      <c r="S9" s="534"/>
      <c r="T9" s="535"/>
      <c r="U9" s="533"/>
      <c r="V9" s="534"/>
      <c r="W9" s="534"/>
      <c r="X9" s="534"/>
      <c r="Y9" s="535"/>
      <c r="Z9" s="533"/>
      <c r="AA9" s="534"/>
      <c r="AB9" s="534"/>
      <c r="AC9" s="534"/>
      <c r="AD9" s="535"/>
      <c r="AE9"/>
      <c r="AF9" s="8"/>
      <c r="AG9" s="1"/>
      <c r="AH9"/>
      <c r="AI9" s="313"/>
      <c r="AJ9" s="313"/>
      <c r="AK9" s="313"/>
      <c r="AL9" s="313"/>
      <c r="AM9" s="313"/>
      <c r="AN9" s="313"/>
      <c r="AO9" s="313"/>
      <c r="AP9" s="313"/>
      <c r="AQ9" s="313"/>
    </row>
    <row r="10" spans="1:48" ht="30" customHeight="1" thickBot="1">
      <c r="A10" s="208" t="s">
        <v>3</v>
      </c>
      <c r="B10" s="209" t="s">
        <v>16</v>
      </c>
      <c r="C10" s="325" t="s">
        <v>149</v>
      </c>
      <c r="D10" s="417" t="s">
        <v>139</v>
      </c>
      <c r="E10" s="419" t="s">
        <v>64</v>
      </c>
      <c r="F10" s="361" t="s">
        <v>118</v>
      </c>
      <c r="G10" s="427" t="s">
        <v>143</v>
      </c>
      <c r="H10" s="428" t="s">
        <v>28</v>
      </c>
      <c r="I10" s="429" t="s">
        <v>27</v>
      </c>
      <c r="J10" s="429" t="s">
        <v>26</v>
      </c>
      <c r="K10" s="430" t="s">
        <v>64</v>
      </c>
      <c r="L10" s="431" t="s">
        <v>143</v>
      </c>
      <c r="M10" s="428" t="s">
        <v>28</v>
      </c>
      <c r="N10" s="429" t="s">
        <v>27</v>
      </c>
      <c r="O10" s="429" t="s">
        <v>26</v>
      </c>
      <c r="P10" s="430" t="s">
        <v>64</v>
      </c>
      <c r="Q10" s="431" t="s">
        <v>143</v>
      </c>
      <c r="R10" s="428" t="s">
        <v>28</v>
      </c>
      <c r="S10" s="429" t="s">
        <v>27</v>
      </c>
      <c r="T10" s="429" t="s">
        <v>26</v>
      </c>
      <c r="U10" s="430" t="s">
        <v>64</v>
      </c>
      <c r="V10" s="431" t="s">
        <v>143</v>
      </c>
      <c r="W10" s="428" t="s">
        <v>28</v>
      </c>
      <c r="X10" s="429" t="s">
        <v>27</v>
      </c>
      <c r="Y10" s="429" t="s">
        <v>26</v>
      </c>
      <c r="Z10" s="430" t="s">
        <v>64</v>
      </c>
      <c r="AA10" s="431" t="s">
        <v>143</v>
      </c>
      <c r="AB10" s="428" t="s">
        <v>28</v>
      </c>
      <c r="AC10" s="429" t="s">
        <v>27</v>
      </c>
      <c r="AD10" s="429" t="s">
        <v>26</v>
      </c>
      <c r="AE10" s="432" t="s">
        <v>41</v>
      </c>
      <c r="AF10" s="179" t="s">
        <v>34</v>
      </c>
      <c r="AG10" s="177" t="s">
        <v>35</v>
      </c>
      <c r="AH10" s="177" t="s">
        <v>36</v>
      </c>
      <c r="AI10" s="177" t="s">
        <v>37</v>
      </c>
      <c r="AJ10" s="6"/>
      <c r="AK10" s="83"/>
      <c r="AL10"/>
      <c r="AM10" s="100"/>
      <c r="AN10" s="100"/>
      <c r="AO10" s="100"/>
      <c r="AP10" s="100"/>
      <c r="AQ10" s="100"/>
      <c r="AR10" s="100"/>
      <c r="AS10" s="100"/>
      <c r="AT10" s="100"/>
      <c r="AU10" s="100"/>
      <c r="AV10" s="100"/>
    </row>
    <row r="11" spans="1:48" ht="14.25">
      <c r="A11" s="205">
        <f>B1</f>
        <v>0</v>
      </c>
      <c r="B11" s="206" t="s">
        <v>17</v>
      </c>
      <c r="C11" s="206" t="s">
        <v>148</v>
      </c>
      <c r="D11" s="206" t="s">
        <v>141</v>
      </c>
      <c r="E11" s="418"/>
      <c r="F11" s="413">
        <v>0</v>
      </c>
      <c r="G11" s="420"/>
      <c r="H11" s="421">
        <f>IF(FedPersonnel[[#This Row],[Column5]]&gt;0, FedPersonnel[[#This Row],[Column5]]/INDEX('Month Lookup'!$B$22:$B$24, MATCH(FedPersonnel[[#This Row],[Column46]], 'Month Lookup'!$A$22:$A$24, 0)), 0)</f>
        <v>0</v>
      </c>
      <c r="I11" s="386">
        <f>ROUNDUP('Federal Detail'!$E11*'Federal Detail'!$H11, 0)</f>
        <v>0</v>
      </c>
      <c r="J11" s="386">
        <f>_xlfn.IFNA(FedPersonnel[[#This Row],[Column9]]*VLOOKUP(FedPersonnel[[#This Row],[Column2]], FringeRates[#All], 2, FALSE), 0)</f>
        <v>0</v>
      </c>
      <c r="K11" s="422">
        <f>FedPersonnel[[#This Row],[Column3]]*(1+FedPersonnel[[#This Row],[Column4]])</f>
        <v>0</v>
      </c>
      <c r="L11" s="423"/>
      <c r="M11" s="421">
        <f>IF(FedPersonnel[[#This Row],[Column12]]&gt;0, FedPersonnel[[#This Row],[Column12]]/INDEX('Month Lookup'!$B$22:$B$24, MATCH(FedPersonnel[[#This Row],[Column46]], 'Month Lookup'!$A$22:$A$24, 0)), 0)</f>
        <v>0</v>
      </c>
      <c r="N11" s="386">
        <f>ROUNDUP(FedPersonnel[[#This Row],[Column11]]*FedPersonnel[[#This Row],[Column15]], 0)</f>
        <v>0</v>
      </c>
      <c r="O11" s="386">
        <f>_xlfn.IFNA(FedPersonnel[[#This Row],[Column16]]*VLOOKUP(FedPersonnel[[#This Row],[Column2]], FringeRates[#All], 2, FALSE), 0)</f>
        <v>0</v>
      </c>
      <c r="P11" s="422">
        <f>FedPersonnel[[#This Row],[Column11]]*(1+FedPersonnel[[#This Row],[Column4]])</f>
        <v>0</v>
      </c>
      <c r="Q11" s="423"/>
      <c r="R11" s="421">
        <f>IF(FedPersonnel[[#This Row],[Column19]]&gt;0, FedPersonnel[[#This Row],[Column19]]/INDEX('Month Lookup'!$B$22:$B$24, MATCH(FedPersonnel[[#This Row],[Column46]], 'Month Lookup'!$A$22:$A$24, 0)), 0)</f>
        <v>0</v>
      </c>
      <c r="S11" s="386">
        <f>ROUNDUP(FedPersonnel[[#This Row],[Column18]]*FedPersonnel[[#This Row],[Column22]], 0)</f>
        <v>0</v>
      </c>
      <c r="T11" s="386">
        <f>_xlfn.IFNA(FedPersonnel[[#This Row],[Column23]]*VLOOKUP(FedPersonnel[[#This Row],[Column2]], FringeRates[#All], 2, FALSE), 0)</f>
        <v>0</v>
      </c>
      <c r="U11" s="422">
        <f>FedPersonnel[[#This Row],[Column18]]*(1+FedPersonnel[[#This Row],[Column4]])</f>
        <v>0</v>
      </c>
      <c r="V11" s="423"/>
      <c r="W11" s="421">
        <f>IF(FedPersonnel[[#This Row],[Column26]]&gt;0, FedPersonnel[[#This Row],[Column26]]/INDEX('Month Lookup'!$B$22:$B$24, MATCH(FedPersonnel[[#This Row],[Column46]], 'Month Lookup'!$A$22:$A$24, 0)), 0)</f>
        <v>0</v>
      </c>
      <c r="X11" s="386">
        <f>ROUNDUP(FedPersonnel[[#This Row],[Column25]]*FedPersonnel[[#This Row],[Column27]], 0)</f>
        <v>0</v>
      </c>
      <c r="Y11" s="386">
        <f>_xlfn.IFNA(FedPersonnel[[#This Row],[Column28]]*VLOOKUP(FedPersonnel[[#This Row],[Column2]], FringeRates[#All], 2, FALSE), 0)</f>
        <v>0</v>
      </c>
      <c r="Z11" s="422">
        <f>FedPersonnel[[#This Row],[Column25]]*(1+FedPersonnel[[#This Row],[Column4]])</f>
        <v>0</v>
      </c>
      <c r="AA11" s="424"/>
      <c r="AB11" s="421">
        <f>IF(FedPersonnel[[#This Row],[Column33]]&gt;0, FedPersonnel[[#This Row],[Column33]]/INDEX('Month Lookup'!$B$22:$B$24, MATCH(FedPersonnel[[#This Row],[Column46]], 'Month Lookup'!$A$22:$A$24, 0)), 0)</f>
        <v>0</v>
      </c>
      <c r="AC11" s="386">
        <f>ROUNDUP(FedPersonnel[[#This Row],[Column32]]*FedPersonnel[[#This Row],[Column34]], 0)</f>
        <v>0</v>
      </c>
      <c r="AD11" s="425">
        <f>_xlfn.IFNA(FedPersonnel[[#This Row],[Column35]]*VLOOKUP(FedPersonnel[[#This Row],[Column2]], FringeRates[#All], 2, FALSE), 0)</f>
        <v>0</v>
      </c>
      <c r="AE11" s="426">
        <f>SUM(FedPersonnel[[#This Row],[Column9]],FedPersonnel[[#This Row],[Column10]],FedPersonnel[[#This Row],[Column16]:[Column17]],FedPersonnel[[#This Row],[Column23]:[Column24]],FedPersonnel[[#This Row],[Column28]:[Column29]],FedPersonnel[[#This Row],[Column35]:[Column36]])</f>
        <v>0</v>
      </c>
      <c r="AF11" s="337">
        <f>IF(FedPersonnel[[#This Row],[Column8]]=FedPersonnel[[#This Row],[Column15]], 1, 0)</f>
        <v>1</v>
      </c>
      <c r="AG11" s="338">
        <f>IF(FedPersonnel[[#This Row],[Column15]]=FedPersonnel[[#This Row],[Column22]], 1, 0)</f>
        <v>1</v>
      </c>
      <c r="AH11" s="337">
        <f>IF(FedPersonnel[[#This Row],[Column22]]=FedPersonnel[[#This Row],[Column27]], 1, 0)</f>
        <v>1</v>
      </c>
      <c r="AI11" s="337">
        <f>IF(FedPersonnel[[#This Row],[Column27]]=FedPersonnel[[#This Row],[Column34]], 1, 0)</f>
        <v>1</v>
      </c>
      <c r="AJ11" s="100"/>
      <c r="AK11" s="100"/>
      <c r="AL11" s="100"/>
      <c r="AM11" s="100"/>
      <c r="AN11" s="99"/>
      <c r="AO11" s="99"/>
      <c r="AP11" s="99"/>
      <c r="AQ11" s="99"/>
    </row>
    <row r="12" spans="1:48" ht="14.25">
      <c r="A12" s="193"/>
      <c r="B12" s="184"/>
      <c r="C12" s="184"/>
      <c r="D12" s="184"/>
      <c r="E12" s="415"/>
      <c r="F12" s="413">
        <v>0</v>
      </c>
      <c r="G12" s="181"/>
      <c r="H12" s="174">
        <f>IF(FedPersonnel[[#This Row],[Column5]]&gt;0, FedPersonnel[[#This Row],[Column5]]/INDEX('Month Lookup'!$B$22:$B$24, MATCH(FedPersonnel[[#This Row],[Column46]], 'Month Lookup'!$A$22:$A$24, 0)), 0)</f>
        <v>0</v>
      </c>
      <c r="I12" s="215">
        <f>ROUNDUP('Federal Detail'!$E12*'Federal Detail'!$H12, 0)</f>
        <v>0</v>
      </c>
      <c r="J12" s="215">
        <f>_xlfn.IFNA(FedPersonnel[[#This Row],[Column9]]*VLOOKUP(FedPersonnel[[#This Row],[Column2]], FringeRates[#All], 2, FALSE), 0)</f>
        <v>0</v>
      </c>
      <c r="K12" s="225">
        <f>FedPersonnel[[#This Row],[Column3]]*(1+FedPersonnel[[#This Row],[Column4]])</f>
        <v>0</v>
      </c>
      <c r="L12" s="182"/>
      <c r="M12" s="174">
        <f>IF(FedPersonnel[[#This Row],[Column12]]&gt;0, FedPersonnel[[#This Row],[Column12]]/INDEX('Month Lookup'!$B$22:$B$24, MATCH(FedPersonnel[[#This Row],[Column46]], 'Month Lookup'!$A$22:$A$24, 0)), 0)</f>
        <v>0</v>
      </c>
      <c r="N12" s="215">
        <f>ROUNDUP(FedPersonnel[[#This Row],[Column11]]*FedPersonnel[[#This Row],[Column15]], 0)</f>
        <v>0</v>
      </c>
      <c r="O12" s="215">
        <f>_xlfn.IFNA(FedPersonnel[[#This Row],[Column16]]*VLOOKUP(FedPersonnel[[#This Row],[Column2]], FringeRates[#All], 2, FALSE), 0)</f>
        <v>0</v>
      </c>
      <c r="P12" s="225">
        <f>FedPersonnel[[#This Row],[Column11]]*(1+FedPersonnel[[#This Row],[Column4]])</f>
        <v>0</v>
      </c>
      <c r="Q12" s="182"/>
      <c r="R12" s="174">
        <f>IF(FedPersonnel[[#This Row],[Column19]]&gt;0, FedPersonnel[[#This Row],[Column19]]/INDEX('Month Lookup'!$B$22:$B$24, MATCH(FedPersonnel[[#This Row],[Column46]], 'Month Lookup'!$A$22:$A$24, 0)), 0)</f>
        <v>0</v>
      </c>
      <c r="S12" s="215">
        <f>ROUNDUP(FedPersonnel[[#This Row],[Column18]]*FedPersonnel[[#This Row],[Column22]], 0)</f>
        <v>0</v>
      </c>
      <c r="T12" s="215">
        <f>_xlfn.IFNA(FedPersonnel[[#This Row],[Column23]]*VLOOKUP(FedPersonnel[[#This Row],[Column2]], FringeRates[#All], 2, FALSE), 0)</f>
        <v>0</v>
      </c>
      <c r="U12" s="225">
        <f>FedPersonnel[[#This Row],[Column18]]*(1+FedPersonnel[[#This Row],[Column4]])</f>
        <v>0</v>
      </c>
      <c r="V12" s="182"/>
      <c r="W12" s="174">
        <f>IF(FedPersonnel[[#This Row],[Column26]]&gt;0, FedPersonnel[[#This Row],[Column26]]/INDEX('Month Lookup'!$B$22:$B$24, MATCH(FedPersonnel[[#This Row],[Column46]], 'Month Lookup'!$A$22:$A$24, 0)), 0)</f>
        <v>0</v>
      </c>
      <c r="X12" s="215">
        <f>ROUNDUP(FedPersonnel[[#This Row],[Column25]]*FedPersonnel[[#This Row],[Column27]], 0)</f>
        <v>0</v>
      </c>
      <c r="Y12" s="237">
        <f>_xlfn.IFNA(FedPersonnel[[#This Row],[Column28]]*VLOOKUP(FedPersonnel[[#This Row],[Column2]], FringeRates[#All], 2, FALSE), 0)</f>
        <v>0</v>
      </c>
      <c r="Z12" s="235">
        <f>'Federal Detail'!$U12*(1+'Federal Detail'!$F12)</f>
        <v>0</v>
      </c>
      <c r="AA12" s="183"/>
      <c r="AB12" s="174">
        <f>IF(FedPersonnel[[#This Row],[Column33]]&gt;0, FedPersonnel[[#This Row],[Column33]]/INDEX('Month Lookup'!$B$22:$B$24, MATCH(FedPersonnel[[#This Row],[Column46]], 'Month Lookup'!$A$22:$A$24, 0)), 0)</f>
        <v>0</v>
      </c>
      <c r="AC12" s="215">
        <f>ROUNDUP(FedPersonnel[[#This Row],[Column32]]*FedPersonnel[[#This Row],[Column34]], 0)</f>
        <v>0</v>
      </c>
      <c r="AD12" s="334">
        <f>_xlfn.IFNA(FedPersonnel[[#This Row],[Column35]]*VLOOKUP(FedPersonnel[[#This Row],[Column2]], FringeRates[#All], 2, FALSE), 0)</f>
        <v>0</v>
      </c>
      <c r="AE12" s="315">
        <f>SUM(FedPersonnel[[#This Row],[Column9]],FedPersonnel[[#This Row],[Column10]],FedPersonnel[[#This Row],[Column16]:[Column17]],FedPersonnel[[#This Row],[Column23]:[Column24]],FedPersonnel[[#This Row],[Column28]:[Column29]],FedPersonnel[[#This Row],[Column35]:[Column36]])</f>
        <v>0</v>
      </c>
      <c r="AF12" s="337">
        <f>IF(FedPersonnel[[#This Row],[Column8]]=FedPersonnel[[#This Row],[Column15]], 1, 0)</f>
        <v>1</v>
      </c>
      <c r="AG12" s="338">
        <f>IF(FedPersonnel[[#This Row],[Column15]]=FedPersonnel[[#This Row],[Column22]], 1, 0)</f>
        <v>1</v>
      </c>
      <c r="AH12" s="338">
        <f>IF(FedPersonnel[[#This Row],[Column22]]=FedPersonnel[[#This Row],[Column27]], 1, 0)</f>
        <v>1</v>
      </c>
      <c r="AI12" s="338">
        <f>IF(FedPersonnel[[#This Row],[Column27]]=FedPersonnel[[#This Row],[Column34]], 1, 0)</f>
        <v>1</v>
      </c>
      <c r="AJ12" s="100"/>
      <c r="AK12" s="100"/>
      <c r="AL12" s="100"/>
      <c r="AM12" s="100"/>
      <c r="AN12" s="99"/>
      <c r="AO12" s="99"/>
      <c r="AP12" s="99"/>
      <c r="AQ12" s="99"/>
    </row>
    <row r="13" spans="1:48" ht="14.25">
      <c r="A13" s="193"/>
      <c r="B13" s="184"/>
      <c r="C13" s="184"/>
      <c r="D13" s="184"/>
      <c r="E13" s="415"/>
      <c r="F13" s="413">
        <v>0</v>
      </c>
      <c r="G13" s="181"/>
      <c r="H13" s="174">
        <f>IF(FedPersonnel[[#This Row],[Column5]]&gt;0, FedPersonnel[[#This Row],[Column5]]/INDEX('Month Lookup'!$B$22:$B$24, MATCH(FedPersonnel[[#This Row],[Column46]], 'Month Lookup'!$A$22:$A$24, 0)), 0)</f>
        <v>0</v>
      </c>
      <c r="I13" s="215">
        <f>ROUNDUP('Federal Detail'!$E13*'Federal Detail'!$H13, 0)</f>
        <v>0</v>
      </c>
      <c r="J13" s="215">
        <f>_xlfn.IFNA(FedPersonnel[[#This Row],[Column9]]*VLOOKUP(FedPersonnel[[#This Row],[Column2]], FringeRates[#All], 2, FALSE), 0)</f>
        <v>0</v>
      </c>
      <c r="K13" s="225">
        <f>FedPersonnel[[#This Row],[Column3]]*(1+FedPersonnel[[#This Row],[Column4]])</f>
        <v>0</v>
      </c>
      <c r="L13" s="182"/>
      <c r="M13" s="174">
        <f>IF(FedPersonnel[[#This Row],[Column12]]&gt;0, FedPersonnel[[#This Row],[Column12]]/INDEX('Month Lookup'!$B$22:$B$24, MATCH(FedPersonnel[[#This Row],[Column46]], 'Month Lookup'!$A$22:$A$24, 0)), 0)</f>
        <v>0</v>
      </c>
      <c r="N13" s="215">
        <f>ROUNDUP(FedPersonnel[[#This Row],[Column11]]*FedPersonnel[[#This Row],[Column15]], 0)</f>
        <v>0</v>
      </c>
      <c r="O13" s="215">
        <f>_xlfn.IFNA(FedPersonnel[[#This Row],[Column16]]*VLOOKUP(FedPersonnel[[#This Row],[Column2]], FringeRates[#All], 2, FALSE), 0)</f>
        <v>0</v>
      </c>
      <c r="P13" s="225">
        <f>FedPersonnel[[#This Row],[Column11]]*(1+FedPersonnel[[#This Row],[Column4]])</f>
        <v>0</v>
      </c>
      <c r="Q13" s="182"/>
      <c r="R13" s="174">
        <f>IF(FedPersonnel[[#This Row],[Column19]]&gt;0, FedPersonnel[[#This Row],[Column19]]/INDEX('Month Lookup'!$B$22:$B$24, MATCH(FedPersonnel[[#This Row],[Column46]], 'Month Lookup'!$A$22:$A$24, 0)), 0)</f>
        <v>0</v>
      </c>
      <c r="S13" s="215">
        <f>ROUNDUP(FedPersonnel[[#This Row],[Column18]]*FedPersonnel[[#This Row],[Column22]], 0)</f>
        <v>0</v>
      </c>
      <c r="T13" s="215">
        <f>_xlfn.IFNA(FedPersonnel[[#This Row],[Column23]]*VLOOKUP(FedPersonnel[[#This Row],[Column2]], FringeRates[#All], 2, FALSE), 0)</f>
        <v>0</v>
      </c>
      <c r="U13" s="225">
        <f>FedPersonnel[[#This Row],[Column18]]*(1+FedPersonnel[[#This Row],[Column4]])</f>
        <v>0</v>
      </c>
      <c r="V13" s="182"/>
      <c r="W13" s="174">
        <f>IF(FedPersonnel[[#This Row],[Column26]]&gt;0, FedPersonnel[[#This Row],[Column26]]/INDEX('Month Lookup'!$B$22:$B$24, MATCH(FedPersonnel[[#This Row],[Column46]], 'Month Lookup'!$A$22:$A$24, 0)), 0)</f>
        <v>0</v>
      </c>
      <c r="X13" s="215">
        <f>ROUNDUP(FedPersonnel[[#This Row],[Column25]]*FedPersonnel[[#This Row],[Column27]], 0)</f>
        <v>0</v>
      </c>
      <c r="Y13" s="237">
        <f>_xlfn.IFNA(FedPersonnel[[#This Row],[Column28]]*VLOOKUP(FedPersonnel[[#This Row],[Column2]], FringeRates[#All], 2, FALSE), 0)</f>
        <v>0</v>
      </c>
      <c r="Z13" s="235">
        <f>'Federal Detail'!$U13*(1+'Federal Detail'!$F13)</f>
        <v>0</v>
      </c>
      <c r="AA13" s="183"/>
      <c r="AB13" s="174">
        <f>IF(FedPersonnel[[#This Row],[Column33]]&gt;0, FedPersonnel[[#This Row],[Column33]]/INDEX('Month Lookup'!$B$22:$B$24, MATCH(FedPersonnel[[#This Row],[Column46]], 'Month Lookup'!$A$22:$A$24, 0)), 0)</f>
        <v>0</v>
      </c>
      <c r="AC13" s="215">
        <f>ROUNDUP(FedPersonnel[[#This Row],[Column32]]*FedPersonnel[[#This Row],[Column34]], 0)</f>
        <v>0</v>
      </c>
      <c r="AD13" s="334">
        <f>_xlfn.IFNA(FedPersonnel[[#This Row],[Column35]]*VLOOKUP(FedPersonnel[[#This Row],[Column2]], FringeRates[#All], 2, FALSE), 0)</f>
        <v>0</v>
      </c>
      <c r="AE13" s="315">
        <f>SUM(FedPersonnel[[#This Row],[Column9]],FedPersonnel[[#This Row],[Column10]],FedPersonnel[[#This Row],[Column16]:[Column17]],FedPersonnel[[#This Row],[Column23]:[Column24]],FedPersonnel[[#This Row],[Column28]:[Column29]],FedPersonnel[[#This Row],[Column35]:[Column36]])</f>
        <v>0</v>
      </c>
      <c r="AF13" s="337">
        <f>IF(FedPersonnel[[#This Row],[Column8]]=FedPersonnel[[#This Row],[Column15]], 1, 0)</f>
        <v>1</v>
      </c>
      <c r="AG13" s="338">
        <f>IF(FedPersonnel[[#This Row],[Column15]]=FedPersonnel[[#This Row],[Column22]], 1, 0)</f>
        <v>1</v>
      </c>
      <c r="AH13" s="338">
        <f>IF(FedPersonnel[[#This Row],[Column22]]=FedPersonnel[[#This Row],[Column27]], 1, 0)</f>
        <v>1</v>
      </c>
      <c r="AI13" s="338">
        <f>IF(FedPersonnel[[#This Row],[Column27]]=FedPersonnel[[#This Row],[Column34]], 1, 0)</f>
        <v>1</v>
      </c>
      <c r="AJ13" s="100"/>
      <c r="AK13" s="100"/>
      <c r="AL13" s="100"/>
      <c r="AM13" s="100"/>
      <c r="AN13" s="99"/>
      <c r="AO13" s="99"/>
      <c r="AP13" s="99"/>
      <c r="AQ13" s="99"/>
    </row>
    <row r="14" spans="1:48" ht="14.25">
      <c r="A14" s="193"/>
      <c r="B14" s="184"/>
      <c r="C14" s="184"/>
      <c r="D14" s="184"/>
      <c r="E14" s="415"/>
      <c r="F14" s="413">
        <v>0</v>
      </c>
      <c r="G14" s="181"/>
      <c r="H14" s="174">
        <f>IF(FedPersonnel[[#This Row],[Column5]]&gt;0, FedPersonnel[[#This Row],[Column5]]/INDEX('Month Lookup'!$B$22:$B$24, MATCH(FedPersonnel[[#This Row],[Column46]], 'Month Lookup'!$A$22:$A$24, 0)), 0)</f>
        <v>0</v>
      </c>
      <c r="I14" s="215">
        <f>ROUNDUP('Federal Detail'!$E14*'Federal Detail'!$H14, 0)</f>
        <v>0</v>
      </c>
      <c r="J14" s="215">
        <f>_xlfn.IFNA(FedPersonnel[[#This Row],[Column9]]*VLOOKUP(FedPersonnel[[#This Row],[Column2]], FringeRates[#All], 2, FALSE), 0)</f>
        <v>0</v>
      </c>
      <c r="K14" s="225">
        <f>FedPersonnel[[#This Row],[Column3]]*(1+FedPersonnel[[#This Row],[Column4]])</f>
        <v>0</v>
      </c>
      <c r="L14" s="182"/>
      <c r="M14" s="174">
        <f>IF(FedPersonnel[[#This Row],[Column12]]&gt;0, FedPersonnel[[#This Row],[Column12]]/INDEX('Month Lookup'!$B$22:$B$24, MATCH(FedPersonnel[[#This Row],[Column46]], 'Month Lookup'!$A$22:$A$24, 0)), 0)</f>
        <v>0</v>
      </c>
      <c r="N14" s="215">
        <f>ROUNDUP(FedPersonnel[[#This Row],[Column11]]*FedPersonnel[[#This Row],[Column15]], 0)</f>
        <v>0</v>
      </c>
      <c r="O14" s="215">
        <f>_xlfn.IFNA(FedPersonnel[[#This Row],[Column16]]*VLOOKUP(FedPersonnel[[#This Row],[Column2]], FringeRates[#All], 2, FALSE), 0)</f>
        <v>0</v>
      </c>
      <c r="P14" s="225">
        <f>FedPersonnel[[#This Row],[Column11]]*(1+FedPersonnel[[#This Row],[Column4]])</f>
        <v>0</v>
      </c>
      <c r="Q14" s="182"/>
      <c r="R14" s="174">
        <f>IF(FedPersonnel[[#This Row],[Column19]]&gt;0, FedPersonnel[[#This Row],[Column19]]/INDEX('Month Lookup'!$B$22:$B$24, MATCH(FedPersonnel[[#This Row],[Column46]], 'Month Lookup'!$A$22:$A$24, 0)), 0)</f>
        <v>0</v>
      </c>
      <c r="S14" s="215">
        <f>ROUNDUP(FedPersonnel[[#This Row],[Column18]]*FedPersonnel[[#This Row],[Column22]], 0)</f>
        <v>0</v>
      </c>
      <c r="T14" s="215">
        <f>_xlfn.IFNA(FedPersonnel[[#This Row],[Column23]]*VLOOKUP(FedPersonnel[[#This Row],[Column2]], FringeRates[#All], 2, FALSE), 0)</f>
        <v>0</v>
      </c>
      <c r="U14" s="225">
        <f>FedPersonnel[[#This Row],[Column18]]*(1+FedPersonnel[[#This Row],[Column4]])</f>
        <v>0</v>
      </c>
      <c r="V14" s="182"/>
      <c r="W14" s="174">
        <f>IF(FedPersonnel[[#This Row],[Column26]]&gt;0, FedPersonnel[[#This Row],[Column26]]/INDEX('Month Lookup'!$B$22:$B$24, MATCH(FedPersonnel[[#This Row],[Column46]], 'Month Lookup'!$A$22:$A$24, 0)), 0)</f>
        <v>0</v>
      </c>
      <c r="X14" s="215">
        <f>ROUNDUP(FedPersonnel[[#This Row],[Column25]]*FedPersonnel[[#This Row],[Column27]], 0)</f>
        <v>0</v>
      </c>
      <c r="Y14" s="237">
        <f>_xlfn.IFNA(FedPersonnel[[#This Row],[Column28]]*VLOOKUP(FedPersonnel[[#This Row],[Column2]], FringeRates[#All], 2, FALSE), 0)</f>
        <v>0</v>
      </c>
      <c r="Z14" s="235">
        <f>'Federal Detail'!$U14*(1+'Federal Detail'!$F14)</f>
        <v>0</v>
      </c>
      <c r="AA14" s="183"/>
      <c r="AB14" s="174">
        <f>IF(FedPersonnel[[#This Row],[Column33]]&gt;0, FedPersonnel[[#This Row],[Column33]]/INDEX('Month Lookup'!$B$22:$B$24, MATCH(FedPersonnel[[#This Row],[Column46]], 'Month Lookup'!$A$22:$A$24, 0)), 0)</f>
        <v>0</v>
      </c>
      <c r="AC14" s="215">
        <f>ROUNDUP(FedPersonnel[[#This Row],[Column32]]*FedPersonnel[[#This Row],[Column34]], 0)</f>
        <v>0</v>
      </c>
      <c r="AD14" s="334">
        <f>_xlfn.IFNA(FedPersonnel[[#This Row],[Column35]]*VLOOKUP(FedPersonnel[[#This Row],[Column2]], FringeRates[#All], 2, FALSE), 0)</f>
        <v>0</v>
      </c>
      <c r="AE14" s="315">
        <f>SUM(FedPersonnel[[#This Row],[Column9]],FedPersonnel[[#This Row],[Column10]],FedPersonnel[[#This Row],[Column16]:[Column17]],FedPersonnel[[#This Row],[Column23]:[Column24]],FedPersonnel[[#This Row],[Column28]:[Column29]],FedPersonnel[[#This Row],[Column35]:[Column36]])</f>
        <v>0</v>
      </c>
      <c r="AF14" s="337">
        <f>IF(FedPersonnel[[#This Row],[Column8]]=FedPersonnel[[#This Row],[Column15]], 1, 0)</f>
        <v>1</v>
      </c>
      <c r="AG14" s="338">
        <f>IF(FedPersonnel[[#This Row],[Column15]]=FedPersonnel[[#This Row],[Column22]], 1, 0)</f>
        <v>1</v>
      </c>
      <c r="AH14" s="338">
        <f>IF(FedPersonnel[[#This Row],[Column22]]=FedPersonnel[[#This Row],[Column27]], 1, 0)</f>
        <v>1</v>
      </c>
      <c r="AI14" s="338">
        <f>IF(FedPersonnel[[#This Row],[Column27]]=FedPersonnel[[#This Row],[Column34]], 1, 0)</f>
        <v>1</v>
      </c>
      <c r="AJ14" s="100"/>
      <c r="AK14" s="100"/>
      <c r="AL14" s="100"/>
      <c r="AM14" s="100"/>
      <c r="AN14" s="99"/>
      <c r="AO14" s="99"/>
      <c r="AP14" s="99"/>
      <c r="AQ14" s="99"/>
    </row>
    <row r="15" spans="1:48" ht="14.25">
      <c r="A15" s="193"/>
      <c r="B15" s="184"/>
      <c r="C15" s="184"/>
      <c r="D15" s="184"/>
      <c r="E15" s="415"/>
      <c r="F15" s="413">
        <v>0</v>
      </c>
      <c r="G15" s="181"/>
      <c r="H15" s="174">
        <f>IF(FedPersonnel[[#This Row],[Column5]]&gt;0, FedPersonnel[[#This Row],[Column5]]/INDEX('Month Lookup'!$B$22:$B$24, MATCH(FedPersonnel[[#This Row],[Column46]], 'Month Lookup'!$A$22:$A$24, 0)), 0)</f>
        <v>0</v>
      </c>
      <c r="I15" s="215">
        <f>ROUNDUP('Federal Detail'!$E15*'Federal Detail'!$H15, 0)</f>
        <v>0</v>
      </c>
      <c r="J15" s="215">
        <f>_xlfn.IFNA(FedPersonnel[[#This Row],[Column9]]*VLOOKUP(FedPersonnel[[#This Row],[Column2]], FringeRates[#All], 2, FALSE), 0)</f>
        <v>0</v>
      </c>
      <c r="K15" s="225">
        <f>FedPersonnel[[#This Row],[Column3]]*(1+FedPersonnel[[#This Row],[Column4]])</f>
        <v>0</v>
      </c>
      <c r="L15" s="182"/>
      <c r="M15" s="174">
        <f>IF(FedPersonnel[[#This Row],[Column12]]&gt;0, FedPersonnel[[#This Row],[Column12]]/INDEX('Month Lookup'!$B$22:$B$24, MATCH(FedPersonnel[[#This Row],[Column46]], 'Month Lookup'!$A$22:$A$24, 0)), 0)</f>
        <v>0</v>
      </c>
      <c r="N15" s="215">
        <f>ROUNDUP(FedPersonnel[[#This Row],[Column11]]*FedPersonnel[[#This Row],[Column15]], 0)</f>
        <v>0</v>
      </c>
      <c r="O15" s="215">
        <f>_xlfn.IFNA(FedPersonnel[[#This Row],[Column16]]*VLOOKUP(FedPersonnel[[#This Row],[Column2]], FringeRates[#All], 2, FALSE), 0)</f>
        <v>0</v>
      </c>
      <c r="P15" s="225">
        <f>FedPersonnel[[#This Row],[Column11]]*(1+FedPersonnel[[#This Row],[Column4]])</f>
        <v>0</v>
      </c>
      <c r="Q15" s="182"/>
      <c r="R15" s="174">
        <f>IF(FedPersonnel[[#This Row],[Column19]]&gt;0, FedPersonnel[[#This Row],[Column19]]/INDEX('Month Lookup'!$B$22:$B$24, MATCH(FedPersonnel[[#This Row],[Column46]], 'Month Lookup'!$A$22:$A$24, 0)), 0)</f>
        <v>0</v>
      </c>
      <c r="S15" s="215">
        <f>ROUNDUP(FedPersonnel[[#This Row],[Column18]]*FedPersonnel[[#This Row],[Column22]], 0)</f>
        <v>0</v>
      </c>
      <c r="T15" s="215">
        <f>_xlfn.IFNA(FedPersonnel[[#This Row],[Column23]]*VLOOKUP(FedPersonnel[[#This Row],[Column2]], FringeRates[#All], 2, FALSE), 0)</f>
        <v>0</v>
      </c>
      <c r="U15" s="225">
        <f>FedPersonnel[[#This Row],[Column18]]*(1+FedPersonnel[[#This Row],[Column4]])</f>
        <v>0</v>
      </c>
      <c r="V15" s="182"/>
      <c r="W15" s="174">
        <f>IF(FedPersonnel[[#This Row],[Column26]]&gt;0, FedPersonnel[[#This Row],[Column26]]/INDEX('Month Lookup'!$B$22:$B$24, MATCH(FedPersonnel[[#This Row],[Column46]], 'Month Lookup'!$A$22:$A$24, 0)), 0)</f>
        <v>0</v>
      </c>
      <c r="X15" s="215">
        <f>ROUNDUP(FedPersonnel[[#This Row],[Column25]]*FedPersonnel[[#This Row],[Column27]], 0)</f>
        <v>0</v>
      </c>
      <c r="Y15" s="237">
        <f>_xlfn.IFNA(FedPersonnel[[#This Row],[Column28]]*VLOOKUP(FedPersonnel[[#This Row],[Column2]], FringeRates[#All], 2, FALSE), 0)</f>
        <v>0</v>
      </c>
      <c r="Z15" s="235">
        <f>'Federal Detail'!$U15*(1+'Federal Detail'!$F15)</f>
        <v>0</v>
      </c>
      <c r="AA15" s="183"/>
      <c r="AB15" s="174">
        <f>IF(FedPersonnel[[#This Row],[Column33]]&gt;0, FedPersonnel[[#This Row],[Column33]]/INDEX('Month Lookup'!$B$22:$B$24, MATCH(FedPersonnel[[#This Row],[Column46]], 'Month Lookup'!$A$22:$A$24, 0)), 0)</f>
        <v>0</v>
      </c>
      <c r="AC15" s="215">
        <f>ROUNDUP(FedPersonnel[[#This Row],[Column32]]*FedPersonnel[[#This Row],[Column34]], 0)</f>
        <v>0</v>
      </c>
      <c r="AD15" s="334">
        <f>_xlfn.IFNA(FedPersonnel[[#This Row],[Column35]]*VLOOKUP(FedPersonnel[[#This Row],[Column2]], FringeRates[#All], 2, FALSE), 0)</f>
        <v>0</v>
      </c>
      <c r="AE15" s="315">
        <f>SUM(FedPersonnel[[#This Row],[Column9]],FedPersonnel[[#This Row],[Column10]],FedPersonnel[[#This Row],[Column16]:[Column17]],FedPersonnel[[#This Row],[Column23]:[Column24]],FedPersonnel[[#This Row],[Column28]:[Column29]],FedPersonnel[[#This Row],[Column35]:[Column36]])</f>
        <v>0</v>
      </c>
      <c r="AF15" s="337">
        <f>IF(FedPersonnel[[#This Row],[Column8]]=FedPersonnel[[#This Row],[Column15]], 1, 0)</f>
        <v>1</v>
      </c>
      <c r="AG15" s="338">
        <f>IF(FedPersonnel[[#This Row],[Column15]]=FedPersonnel[[#This Row],[Column22]], 1, 0)</f>
        <v>1</v>
      </c>
      <c r="AH15" s="338">
        <f>IF(FedPersonnel[[#This Row],[Column22]]=FedPersonnel[[#This Row],[Column27]], 1, 0)</f>
        <v>1</v>
      </c>
      <c r="AI15" s="338">
        <f>IF(FedPersonnel[[#This Row],[Column27]]=FedPersonnel[[#This Row],[Column34]], 1, 0)</f>
        <v>1</v>
      </c>
      <c r="AJ15" s="100"/>
      <c r="AK15" s="100"/>
      <c r="AL15" s="100"/>
      <c r="AM15" s="100"/>
      <c r="AN15" s="99"/>
      <c r="AO15" s="99"/>
      <c r="AP15" s="99"/>
      <c r="AQ15" s="99"/>
    </row>
    <row r="16" spans="1:48" ht="14.25">
      <c r="A16" s="193"/>
      <c r="B16" s="184"/>
      <c r="C16" s="184"/>
      <c r="D16" s="184"/>
      <c r="E16" s="415"/>
      <c r="F16" s="413">
        <v>0</v>
      </c>
      <c r="G16" s="181"/>
      <c r="H16" s="174">
        <f>IF(FedPersonnel[[#This Row],[Column5]]&gt;0, FedPersonnel[[#This Row],[Column5]]/INDEX('Month Lookup'!$B$22:$B$24, MATCH(FedPersonnel[[#This Row],[Column46]], 'Month Lookup'!$A$22:$A$24, 0)), 0)</f>
        <v>0</v>
      </c>
      <c r="I16" s="215">
        <f>ROUNDUP('Federal Detail'!$E16*'Federal Detail'!$H16, 0)</f>
        <v>0</v>
      </c>
      <c r="J16" s="215">
        <f>_xlfn.IFNA(FedPersonnel[[#This Row],[Column9]]*VLOOKUP(FedPersonnel[[#This Row],[Column2]], FringeRates[#All], 2, FALSE), 0)</f>
        <v>0</v>
      </c>
      <c r="K16" s="225">
        <f>FedPersonnel[[#This Row],[Column3]]*(1+FedPersonnel[[#This Row],[Column4]])</f>
        <v>0</v>
      </c>
      <c r="L16" s="182"/>
      <c r="M16" s="174">
        <f>IF(FedPersonnel[[#This Row],[Column12]]&gt;0, FedPersonnel[[#This Row],[Column12]]/INDEX('Month Lookup'!$B$22:$B$24, MATCH(FedPersonnel[[#This Row],[Column46]], 'Month Lookup'!$A$22:$A$24, 0)), 0)</f>
        <v>0</v>
      </c>
      <c r="N16" s="215">
        <f>ROUNDUP(FedPersonnel[[#This Row],[Column11]]*FedPersonnel[[#This Row],[Column15]], 0)</f>
        <v>0</v>
      </c>
      <c r="O16" s="215">
        <f>_xlfn.IFNA(FedPersonnel[[#This Row],[Column16]]*VLOOKUP(FedPersonnel[[#This Row],[Column2]], FringeRates[#All], 2, FALSE), 0)</f>
        <v>0</v>
      </c>
      <c r="P16" s="225">
        <f>FedPersonnel[[#This Row],[Column11]]*(1+FedPersonnel[[#This Row],[Column4]])</f>
        <v>0</v>
      </c>
      <c r="Q16" s="182"/>
      <c r="R16" s="174">
        <f>IF(FedPersonnel[[#This Row],[Column19]]&gt;0, FedPersonnel[[#This Row],[Column19]]/INDEX('Month Lookup'!$B$22:$B$24, MATCH(FedPersonnel[[#This Row],[Column46]], 'Month Lookup'!$A$22:$A$24, 0)), 0)</f>
        <v>0</v>
      </c>
      <c r="S16" s="215">
        <f>ROUNDUP(FedPersonnel[[#This Row],[Column18]]*FedPersonnel[[#This Row],[Column22]], 0)</f>
        <v>0</v>
      </c>
      <c r="T16" s="215">
        <f>_xlfn.IFNA(FedPersonnel[[#This Row],[Column23]]*VLOOKUP(FedPersonnel[[#This Row],[Column2]], FringeRates[#All], 2, FALSE), 0)</f>
        <v>0</v>
      </c>
      <c r="U16" s="225">
        <f>FedPersonnel[[#This Row],[Column18]]*(1+FedPersonnel[[#This Row],[Column4]])</f>
        <v>0</v>
      </c>
      <c r="V16" s="182"/>
      <c r="W16" s="174">
        <f>IF(FedPersonnel[[#This Row],[Column26]]&gt;0, FedPersonnel[[#This Row],[Column26]]/INDEX('Month Lookup'!$B$22:$B$24, MATCH(FedPersonnel[[#This Row],[Column46]], 'Month Lookup'!$A$22:$A$24, 0)), 0)</f>
        <v>0</v>
      </c>
      <c r="X16" s="215">
        <f>ROUNDUP(FedPersonnel[[#This Row],[Column25]]*FedPersonnel[[#This Row],[Column27]], 0)</f>
        <v>0</v>
      </c>
      <c r="Y16" s="237">
        <f>_xlfn.IFNA(FedPersonnel[[#This Row],[Column28]]*VLOOKUP(FedPersonnel[[#This Row],[Column2]], FringeRates[#All], 2, FALSE), 0)</f>
        <v>0</v>
      </c>
      <c r="Z16" s="235">
        <f>'Federal Detail'!$U16*(1+'Federal Detail'!$F16)</f>
        <v>0</v>
      </c>
      <c r="AA16" s="183"/>
      <c r="AB16" s="174">
        <f>IF(FedPersonnel[[#This Row],[Column33]]&gt;0, FedPersonnel[[#This Row],[Column33]]/INDEX('Month Lookup'!$B$22:$B$24, MATCH(FedPersonnel[[#This Row],[Column46]], 'Month Lookup'!$A$22:$A$24, 0)), 0)</f>
        <v>0</v>
      </c>
      <c r="AC16" s="215">
        <f>ROUNDUP(FedPersonnel[[#This Row],[Column32]]*FedPersonnel[[#This Row],[Column34]], 0)</f>
        <v>0</v>
      </c>
      <c r="AD16" s="334">
        <f>_xlfn.IFNA(FedPersonnel[[#This Row],[Column35]]*VLOOKUP(FedPersonnel[[#This Row],[Column2]], FringeRates[#All], 2, FALSE), 0)</f>
        <v>0</v>
      </c>
      <c r="AE16" s="315">
        <f>SUM(FedPersonnel[[#This Row],[Column9]],FedPersonnel[[#This Row],[Column10]],FedPersonnel[[#This Row],[Column16]:[Column17]],FedPersonnel[[#This Row],[Column23]:[Column24]],FedPersonnel[[#This Row],[Column28]:[Column29]],FedPersonnel[[#This Row],[Column35]:[Column36]])</f>
        <v>0</v>
      </c>
      <c r="AF16" s="337">
        <f>IF(FedPersonnel[[#This Row],[Column8]]=FedPersonnel[[#This Row],[Column15]], 1, 0)</f>
        <v>1</v>
      </c>
      <c r="AG16" s="338">
        <f>IF(FedPersonnel[[#This Row],[Column15]]=FedPersonnel[[#This Row],[Column22]], 1, 0)</f>
        <v>1</v>
      </c>
      <c r="AH16" s="338">
        <f>IF(FedPersonnel[[#This Row],[Column22]]=FedPersonnel[[#This Row],[Column27]], 1, 0)</f>
        <v>1</v>
      </c>
      <c r="AI16" s="338">
        <f>IF(FedPersonnel[[#This Row],[Column27]]=FedPersonnel[[#This Row],[Column34]], 1, 0)</f>
        <v>1</v>
      </c>
      <c r="AJ16" s="100"/>
      <c r="AK16" s="100"/>
      <c r="AL16" s="100"/>
      <c r="AM16" s="100"/>
      <c r="AN16" s="99"/>
      <c r="AO16" s="99"/>
      <c r="AP16" s="99"/>
      <c r="AQ16" s="99"/>
    </row>
    <row r="17" spans="1:43" ht="14.25">
      <c r="A17" s="193"/>
      <c r="B17" s="184"/>
      <c r="C17" s="184"/>
      <c r="D17" s="184"/>
      <c r="E17" s="415"/>
      <c r="F17" s="413">
        <v>0</v>
      </c>
      <c r="G17" s="181"/>
      <c r="H17" s="174">
        <f>IF(FedPersonnel[[#This Row],[Column5]]&gt;0, FedPersonnel[[#This Row],[Column5]]/INDEX('Month Lookup'!$B$22:$B$24, MATCH(FedPersonnel[[#This Row],[Column46]], 'Month Lookup'!$A$22:$A$24, 0)), 0)</f>
        <v>0</v>
      </c>
      <c r="I17" s="215">
        <f>ROUNDUP('Federal Detail'!$E17*'Federal Detail'!$H17, 0)</f>
        <v>0</v>
      </c>
      <c r="J17" s="215">
        <f>_xlfn.IFNA(FedPersonnel[[#This Row],[Column9]]*VLOOKUP(FedPersonnel[[#This Row],[Column2]], FringeRates[#All], 2, FALSE), 0)</f>
        <v>0</v>
      </c>
      <c r="K17" s="225">
        <f>FedPersonnel[[#This Row],[Column3]]*(1+FedPersonnel[[#This Row],[Column4]])</f>
        <v>0</v>
      </c>
      <c r="L17" s="182"/>
      <c r="M17" s="174">
        <f>IF(FedPersonnel[[#This Row],[Column12]]&gt;0, FedPersonnel[[#This Row],[Column12]]/INDEX('Month Lookup'!$B$22:$B$24, MATCH(FedPersonnel[[#This Row],[Column46]], 'Month Lookup'!$A$22:$A$24, 0)), 0)</f>
        <v>0</v>
      </c>
      <c r="N17" s="215">
        <f>ROUNDUP(FedPersonnel[[#This Row],[Column11]]*FedPersonnel[[#This Row],[Column15]], 0)</f>
        <v>0</v>
      </c>
      <c r="O17" s="215">
        <f>_xlfn.IFNA(FedPersonnel[[#This Row],[Column16]]*VLOOKUP(FedPersonnel[[#This Row],[Column2]], FringeRates[#All], 2, FALSE), 0)</f>
        <v>0</v>
      </c>
      <c r="P17" s="225">
        <f>FedPersonnel[[#This Row],[Column11]]*(1+FedPersonnel[[#This Row],[Column4]])</f>
        <v>0</v>
      </c>
      <c r="Q17" s="182"/>
      <c r="R17" s="174">
        <f>IF(FedPersonnel[[#This Row],[Column19]]&gt;0, FedPersonnel[[#This Row],[Column19]]/INDEX('Month Lookup'!$B$22:$B$24, MATCH(FedPersonnel[[#This Row],[Column46]], 'Month Lookup'!$A$22:$A$24, 0)), 0)</f>
        <v>0</v>
      </c>
      <c r="S17" s="215">
        <f>ROUNDUP(FedPersonnel[[#This Row],[Column18]]*FedPersonnel[[#This Row],[Column22]], 0)</f>
        <v>0</v>
      </c>
      <c r="T17" s="215">
        <f>_xlfn.IFNA(FedPersonnel[[#This Row],[Column23]]*VLOOKUP(FedPersonnel[[#This Row],[Column2]], FringeRates[#All], 2, FALSE), 0)</f>
        <v>0</v>
      </c>
      <c r="U17" s="225">
        <f>FedPersonnel[[#This Row],[Column18]]*(1+FedPersonnel[[#This Row],[Column4]])</f>
        <v>0</v>
      </c>
      <c r="V17" s="182"/>
      <c r="W17" s="174">
        <f>IF(FedPersonnel[[#This Row],[Column26]]&gt;0, FedPersonnel[[#This Row],[Column26]]/INDEX('Month Lookup'!$B$22:$B$24, MATCH(FedPersonnel[[#This Row],[Column46]], 'Month Lookup'!$A$22:$A$24, 0)), 0)</f>
        <v>0</v>
      </c>
      <c r="X17" s="215">
        <f>ROUNDUP(FedPersonnel[[#This Row],[Column25]]*FedPersonnel[[#This Row],[Column27]], 0)</f>
        <v>0</v>
      </c>
      <c r="Y17" s="237">
        <f>_xlfn.IFNA(FedPersonnel[[#This Row],[Column28]]*VLOOKUP(FedPersonnel[[#This Row],[Column2]], FringeRates[#All], 2, FALSE), 0)</f>
        <v>0</v>
      </c>
      <c r="Z17" s="235">
        <f>'Federal Detail'!$U17*(1+'Federal Detail'!$F17)</f>
        <v>0</v>
      </c>
      <c r="AA17" s="183"/>
      <c r="AB17" s="174">
        <f>IF(FedPersonnel[[#This Row],[Column33]]&gt;0, FedPersonnel[[#This Row],[Column33]]/INDEX('Month Lookup'!$B$22:$B$24, MATCH(FedPersonnel[[#This Row],[Column46]], 'Month Lookup'!$A$22:$A$24, 0)), 0)</f>
        <v>0</v>
      </c>
      <c r="AC17" s="215">
        <f>ROUNDUP(FedPersonnel[[#This Row],[Column32]]*FedPersonnel[[#This Row],[Column34]], 0)</f>
        <v>0</v>
      </c>
      <c r="AD17" s="334">
        <f>_xlfn.IFNA(FedPersonnel[[#This Row],[Column35]]*VLOOKUP(FedPersonnel[[#This Row],[Column2]], FringeRates[#All], 2, FALSE), 0)</f>
        <v>0</v>
      </c>
      <c r="AE17" s="315">
        <f>SUM(FedPersonnel[[#This Row],[Column9]],FedPersonnel[[#This Row],[Column10]],FedPersonnel[[#This Row],[Column16]:[Column17]],FedPersonnel[[#This Row],[Column23]:[Column24]],FedPersonnel[[#This Row],[Column28]:[Column29]],FedPersonnel[[#This Row],[Column35]:[Column36]])</f>
        <v>0</v>
      </c>
      <c r="AF17" s="337">
        <f>IF(FedPersonnel[[#This Row],[Column8]]=FedPersonnel[[#This Row],[Column15]], 1, 0)</f>
        <v>1</v>
      </c>
      <c r="AG17" s="338">
        <f>IF(FedPersonnel[[#This Row],[Column15]]=FedPersonnel[[#This Row],[Column22]], 1, 0)</f>
        <v>1</v>
      </c>
      <c r="AH17" s="338">
        <f>IF(FedPersonnel[[#This Row],[Column22]]=FedPersonnel[[#This Row],[Column27]], 1, 0)</f>
        <v>1</v>
      </c>
      <c r="AI17" s="338">
        <f>IF(FedPersonnel[[#This Row],[Column27]]=FedPersonnel[[#This Row],[Column34]], 1, 0)</f>
        <v>1</v>
      </c>
      <c r="AJ17" s="100"/>
      <c r="AK17" s="100"/>
      <c r="AL17" s="100"/>
      <c r="AM17" s="100"/>
      <c r="AN17" s="99"/>
      <c r="AO17" s="99"/>
      <c r="AP17" s="99"/>
      <c r="AQ17" s="99"/>
    </row>
    <row r="18" spans="1:43" ht="14.25">
      <c r="A18" s="193"/>
      <c r="B18" s="184"/>
      <c r="C18" s="184"/>
      <c r="D18" s="184"/>
      <c r="E18" s="415"/>
      <c r="F18" s="413">
        <v>0</v>
      </c>
      <c r="G18" s="181"/>
      <c r="H18" s="174">
        <f>IF(FedPersonnel[[#This Row],[Column5]]&gt;0, FedPersonnel[[#This Row],[Column5]]/INDEX('Month Lookup'!$B$22:$B$24, MATCH(FedPersonnel[[#This Row],[Column46]], 'Month Lookup'!$A$22:$A$24, 0)), 0)</f>
        <v>0</v>
      </c>
      <c r="I18" s="215">
        <f>ROUNDUP('Federal Detail'!$E18*'Federal Detail'!$H18, 0)</f>
        <v>0</v>
      </c>
      <c r="J18" s="215">
        <f>_xlfn.IFNA(FedPersonnel[[#This Row],[Column9]]*VLOOKUP(FedPersonnel[[#This Row],[Column2]], FringeRates[#All], 2, FALSE), 0)</f>
        <v>0</v>
      </c>
      <c r="K18" s="225">
        <f>FedPersonnel[[#This Row],[Column3]]*(1+FedPersonnel[[#This Row],[Column4]])</f>
        <v>0</v>
      </c>
      <c r="L18" s="182"/>
      <c r="M18" s="174">
        <f>IF(FedPersonnel[[#This Row],[Column12]]&gt;0, FedPersonnel[[#This Row],[Column12]]/INDEX('Month Lookup'!$B$22:$B$24, MATCH(FedPersonnel[[#This Row],[Column46]], 'Month Lookup'!$A$22:$A$24, 0)), 0)</f>
        <v>0</v>
      </c>
      <c r="N18" s="215">
        <f>ROUNDUP(FedPersonnel[[#This Row],[Column11]]*FedPersonnel[[#This Row],[Column15]], 0)</f>
        <v>0</v>
      </c>
      <c r="O18" s="215">
        <f>_xlfn.IFNA(FedPersonnel[[#This Row],[Column16]]*VLOOKUP(FedPersonnel[[#This Row],[Column2]], FringeRates[#All], 2, FALSE), 0)</f>
        <v>0</v>
      </c>
      <c r="P18" s="225">
        <f>FedPersonnel[[#This Row],[Column11]]*(1+FedPersonnel[[#This Row],[Column4]])</f>
        <v>0</v>
      </c>
      <c r="Q18" s="182"/>
      <c r="R18" s="174">
        <f>IF(FedPersonnel[[#This Row],[Column19]]&gt;0, FedPersonnel[[#This Row],[Column19]]/INDEX('Month Lookup'!$B$22:$B$24, MATCH(FedPersonnel[[#This Row],[Column46]], 'Month Lookup'!$A$22:$A$24, 0)), 0)</f>
        <v>0</v>
      </c>
      <c r="S18" s="215">
        <f>ROUNDUP(FedPersonnel[[#This Row],[Column18]]*FedPersonnel[[#This Row],[Column22]], 0)</f>
        <v>0</v>
      </c>
      <c r="T18" s="215">
        <f>_xlfn.IFNA(FedPersonnel[[#This Row],[Column23]]*VLOOKUP(FedPersonnel[[#This Row],[Column2]], FringeRates[#All], 2, FALSE), 0)</f>
        <v>0</v>
      </c>
      <c r="U18" s="225">
        <f>FedPersonnel[[#This Row],[Column18]]*(1+FedPersonnel[[#This Row],[Column4]])</f>
        <v>0</v>
      </c>
      <c r="V18" s="182"/>
      <c r="W18" s="174">
        <f>IF(FedPersonnel[[#This Row],[Column26]]&gt;0, FedPersonnel[[#This Row],[Column26]]/INDEX('Month Lookup'!$B$22:$B$24, MATCH(FedPersonnel[[#This Row],[Column46]], 'Month Lookup'!$A$22:$A$24, 0)), 0)</f>
        <v>0</v>
      </c>
      <c r="X18" s="215">
        <f>ROUNDUP(FedPersonnel[[#This Row],[Column25]]*FedPersonnel[[#This Row],[Column27]], 0)</f>
        <v>0</v>
      </c>
      <c r="Y18" s="237">
        <f>_xlfn.IFNA(FedPersonnel[[#This Row],[Column28]]*VLOOKUP(FedPersonnel[[#This Row],[Column2]], FringeRates[#All], 2, FALSE), 0)</f>
        <v>0</v>
      </c>
      <c r="Z18" s="235">
        <f>'Federal Detail'!$U18*(1+'Federal Detail'!$F18)</f>
        <v>0</v>
      </c>
      <c r="AA18" s="183"/>
      <c r="AB18" s="174">
        <f>IF(FedPersonnel[[#This Row],[Column33]]&gt;0, FedPersonnel[[#This Row],[Column33]]/INDEX('Month Lookup'!$B$22:$B$24, MATCH(FedPersonnel[[#This Row],[Column46]], 'Month Lookup'!$A$22:$A$24, 0)), 0)</f>
        <v>0</v>
      </c>
      <c r="AC18" s="215">
        <f>ROUNDUP(FedPersonnel[[#This Row],[Column32]]*FedPersonnel[[#This Row],[Column34]], 0)</f>
        <v>0</v>
      </c>
      <c r="AD18" s="334">
        <f>_xlfn.IFNA(FedPersonnel[[#This Row],[Column35]]*VLOOKUP(FedPersonnel[[#This Row],[Column2]], FringeRates[#All], 2, FALSE), 0)</f>
        <v>0</v>
      </c>
      <c r="AE18" s="315">
        <f>SUM(FedPersonnel[[#This Row],[Column9]],FedPersonnel[[#This Row],[Column10]],FedPersonnel[[#This Row],[Column16]:[Column17]],FedPersonnel[[#This Row],[Column23]:[Column24]],FedPersonnel[[#This Row],[Column28]:[Column29]],FedPersonnel[[#This Row],[Column35]:[Column36]])</f>
        <v>0</v>
      </c>
      <c r="AF18" s="337">
        <f>IF(FedPersonnel[[#This Row],[Column8]]=FedPersonnel[[#This Row],[Column15]], 1, 0)</f>
        <v>1</v>
      </c>
      <c r="AG18" s="338">
        <f>IF(FedPersonnel[[#This Row],[Column15]]=FedPersonnel[[#This Row],[Column22]], 1, 0)</f>
        <v>1</v>
      </c>
      <c r="AH18" s="338">
        <f>IF(FedPersonnel[[#This Row],[Column22]]=FedPersonnel[[#This Row],[Column27]], 1, 0)</f>
        <v>1</v>
      </c>
      <c r="AI18" s="338">
        <f>IF(FedPersonnel[[#This Row],[Column27]]=FedPersonnel[[#This Row],[Column34]], 1, 0)</f>
        <v>1</v>
      </c>
      <c r="AJ18" s="100"/>
      <c r="AK18" s="100"/>
      <c r="AL18" s="100"/>
      <c r="AM18" s="100"/>
      <c r="AN18" s="99"/>
      <c r="AO18" s="99"/>
      <c r="AP18" s="99"/>
      <c r="AQ18" s="99"/>
    </row>
    <row r="19" spans="1:43" ht="14.25">
      <c r="A19" s="193"/>
      <c r="B19" s="184"/>
      <c r="C19" s="184"/>
      <c r="D19" s="184"/>
      <c r="E19" s="415"/>
      <c r="F19" s="413">
        <v>0</v>
      </c>
      <c r="G19" s="181"/>
      <c r="H19" s="174">
        <f>IF(FedPersonnel[[#This Row],[Column5]]&gt;0, FedPersonnel[[#This Row],[Column5]]/INDEX('Month Lookup'!$B$22:$B$24, MATCH(FedPersonnel[[#This Row],[Column46]], 'Month Lookup'!$A$22:$A$24, 0)), 0)</f>
        <v>0</v>
      </c>
      <c r="I19" s="215">
        <f>ROUNDUP('Federal Detail'!$E19*'Federal Detail'!$H19, 0)</f>
        <v>0</v>
      </c>
      <c r="J19" s="215">
        <f>_xlfn.IFNA(FedPersonnel[[#This Row],[Column9]]*VLOOKUP(FedPersonnel[[#This Row],[Column2]], FringeRates[#All], 2, FALSE), 0)</f>
        <v>0</v>
      </c>
      <c r="K19" s="225">
        <f>FedPersonnel[[#This Row],[Column3]]*(1+FedPersonnel[[#This Row],[Column4]])</f>
        <v>0</v>
      </c>
      <c r="L19" s="182"/>
      <c r="M19" s="174">
        <f>IF(FedPersonnel[[#This Row],[Column12]]&gt;0, FedPersonnel[[#This Row],[Column12]]/INDEX('Month Lookup'!$B$22:$B$24, MATCH(FedPersonnel[[#This Row],[Column46]], 'Month Lookup'!$A$22:$A$24, 0)), 0)</f>
        <v>0</v>
      </c>
      <c r="N19" s="215">
        <f>ROUNDUP(FedPersonnel[[#This Row],[Column11]]*FedPersonnel[[#This Row],[Column15]], 0)</f>
        <v>0</v>
      </c>
      <c r="O19" s="215">
        <f>_xlfn.IFNA(FedPersonnel[[#This Row],[Column16]]*VLOOKUP(FedPersonnel[[#This Row],[Column2]], FringeRates[#All], 2, FALSE), 0)</f>
        <v>0</v>
      </c>
      <c r="P19" s="225">
        <f>FedPersonnel[[#This Row],[Column11]]*(1+FedPersonnel[[#This Row],[Column4]])</f>
        <v>0</v>
      </c>
      <c r="Q19" s="182"/>
      <c r="R19" s="174">
        <f>IF(FedPersonnel[[#This Row],[Column19]]&gt;0, FedPersonnel[[#This Row],[Column19]]/INDEX('Month Lookup'!$B$22:$B$24, MATCH(FedPersonnel[[#This Row],[Column46]], 'Month Lookup'!$A$22:$A$24, 0)), 0)</f>
        <v>0</v>
      </c>
      <c r="S19" s="215">
        <f>ROUNDUP(FedPersonnel[[#This Row],[Column18]]*FedPersonnel[[#This Row],[Column22]], 0)</f>
        <v>0</v>
      </c>
      <c r="T19" s="215">
        <f>_xlfn.IFNA(FedPersonnel[[#This Row],[Column23]]*VLOOKUP(FedPersonnel[[#This Row],[Column2]], FringeRates[#All], 2, FALSE), 0)</f>
        <v>0</v>
      </c>
      <c r="U19" s="225">
        <f>FedPersonnel[[#This Row],[Column18]]*(1+FedPersonnel[[#This Row],[Column4]])</f>
        <v>0</v>
      </c>
      <c r="V19" s="182"/>
      <c r="W19" s="174">
        <f>IF(FedPersonnel[[#This Row],[Column26]]&gt;0, FedPersonnel[[#This Row],[Column26]]/INDEX('Month Lookup'!$B$22:$B$24, MATCH(FedPersonnel[[#This Row],[Column46]], 'Month Lookup'!$A$22:$A$24, 0)), 0)</f>
        <v>0</v>
      </c>
      <c r="X19" s="215">
        <f>ROUNDUP(FedPersonnel[[#This Row],[Column25]]*FedPersonnel[[#This Row],[Column27]], 0)</f>
        <v>0</v>
      </c>
      <c r="Y19" s="237">
        <f>_xlfn.IFNA(FedPersonnel[[#This Row],[Column28]]*VLOOKUP(FedPersonnel[[#This Row],[Column2]], FringeRates[#All], 2, FALSE), 0)</f>
        <v>0</v>
      </c>
      <c r="Z19" s="235">
        <f>'Federal Detail'!$U19*(1+'Federal Detail'!$F19)</f>
        <v>0</v>
      </c>
      <c r="AA19" s="183"/>
      <c r="AB19" s="174">
        <f>IF(FedPersonnel[[#This Row],[Column33]]&gt;0, FedPersonnel[[#This Row],[Column33]]/INDEX('Month Lookup'!$B$22:$B$24, MATCH(FedPersonnel[[#This Row],[Column46]], 'Month Lookup'!$A$22:$A$24, 0)), 0)</f>
        <v>0</v>
      </c>
      <c r="AC19" s="215">
        <f>ROUNDUP(FedPersonnel[[#This Row],[Column32]]*FedPersonnel[[#This Row],[Column34]], 0)</f>
        <v>0</v>
      </c>
      <c r="AD19" s="334">
        <f>_xlfn.IFNA(FedPersonnel[[#This Row],[Column35]]*VLOOKUP(FedPersonnel[[#This Row],[Column2]], FringeRates[#All], 2, FALSE), 0)</f>
        <v>0</v>
      </c>
      <c r="AE19" s="315">
        <f>SUM(FedPersonnel[[#This Row],[Column9]],FedPersonnel[[#This Row],[Column10]],FedPersonnel[[#This Row],[Column16]:[Column17]],FedPersonnel[[#This Row],[Column23]:[Column24]],FedPersonnel[[#This Row],[Column28]:[Column29]],FedPersonnel[[#This Row],[Column35]:[Column36]])</f>
        <v>0</v>
      </c>
      <c r="AF19" s="337">
        <f>IF(FedPersonnel[[#This Row],[Column8]]=FedPersonnel[[#This Row],[Column15]], 1, 0)</f>
        <v>1</v>
      </c>
      <c r="AG19" s="338">
        <f>IF(FedPersonnel[[#This Row],[Column15]]=FedPersonnel[[#This Row],[Column22]], 1, 0)</f>
        <v>1</v>
      </c>
      <c r="AH19" s="338">
        <f>IF(FedPersonnel[[#This Row],[Column22]]=FedPersonnel[[#This Row],[Column27]], 1, 0)</f>
        <v>1</v>
      </c>
      <c r="AI19" s="338">
        <f>IF(FedPersonnel[[#This Row],[Column27]]=FedPersonnel[[#This Row],[Column34]], 1, 0)</f>
        <v>1</v>
      </c>
      <c r="AJ19" s="100"/>
      <c r="AK19" s="100"/>
      <c r="AL19" s="100"/>
      <c r="AM19" s="100"/>
      <c r="AN19" s="99"/>
      <c r="AO19" s="99"/>
      <c r="AP19" s="99"/>
      <c r="AQ19" s="99"/>
    </row>
    <row r="20" spans="1:43" ht="14.25">
      <c r="A20" s="193"/>
      <c r="B20" s="184"/>
      <c r="C20" s="184"/>
      <c r="D20" s="184"/>
      <c r="E20" s="415"/>
      <c r="F20" s="413">
        <v>0</v>
      </c>
      <c r="G20" s="181"/>
      <c r="H20" s="174">
        <f>IF(FedPersonnel[[#This Row],[Column5]]&gt;0, FedPersonnel[[#This Row],[Column5]]/INDEX('Month Lookup'!$B$22:$B$24, MATCH(FedPersonnel[[#This Row],[Column46]], 'Month Lookup'!$A$22:$A$24, 0)), 0)</f>
        <v>0</v>
      </c>
      <c r="I20" s="215">
        <f>ROUNDUP('Federal Detail'!$E20*'Federal Detail'!$H20, 0)</f>
        <v>0</v>
      </c>
      <c r="J20" s="215">
        <f>_xlfn.IFNA(FedPersonnel[[#This Row],[Column9]]*VLOOKUP(FedPersonnel[[#This Row],[Column2]], FringeRates[#All], 2, FALSE), 0)</f>
        <v>0</v>
      </c>
      <c r="K20" s="225">
        <f>FedPersonnel[[#This Row],[Column3]]*(1+FedPersonnel[[#This Row],[Column4]])</f>
        <v>0</v>
      </c>
      <c r="L20" s="182"/>
      <c r="M20" s="174">
        <f>IF(FedPersonnel[[#This Row],[Column12]]&gt;0, FedPersonnel[[#This Row],[Column12]]/INDEX('Month Lookup'!$B$22:$B$24, MATCH(FedPersonnel[[#This Row],[Column46]], 'Month Lookup'!$A$22:$A$24, 0)), 0)</f>
        <v>0</v>
      </c>
      <c r="N20" s="215">
        <f>ROUNDUP(FedPersonnel[[#This Row],[Column11]]*FedPersonnel[[#This Row],[Column15]], 0)</f>
        <v>0</v>
      </c>
      <c r="O20" s="215">
        <f>_xlfn.IFNA(FedPersonnel[[#This Row],[Column16]]*VLOOKUP(FedPersonnel[[#This Row],[Column2]], FringeRates[#All], 2, FALSE), 0)</f>
        <v>0</v>
      </c>
      <c r="P20" s="225">
        <f>FedPersonnel[[#This Row],[Column11]]*(1+FedPersonnel[[#This Row],[Column4]])</f>
        <v>0</v>
      </c>
      <c r="Q20" s="182"/>
      <c r="R20" s="174">
        <f>IF(FedPersonnel[[#This Row],[Column19]]&gt;0, FedPersonnel[[#This Row],[Column19]]/INDEX('Month Lookup'!$B$22:$B$24, MATCH(FedPersonnel[[#This Row],[Column46]], 'Month Lookup'!$A$22:$A$24, 0)), 0)</f>
        <v>0</v>
      </c>
      <c r="S20" s="215">
        <f>ROUNDUP(FedPersonnel[[#This Row],[Column18]]*FedPersonnel[[#This Row],[Column22]], 0)</f>
        <v>0</v>
      </c>
      <c r="T20" s="215">
        <f>_xlfn.IFNA(FedPersonnel[[#This Row],[Column23]]*VLOOKUP(FedPersonnel[[#This Row],[Column2]], FringeRates[#All], 2, FALSE), 0)</f>
        <v>0</v>
      </c>
      <c r="U20" s="225">
        <f>FedPersonnel[[#This Row],[Column18]]*(1+FedPersonnel[[#This Row],[Column4]])</f>
        <v>0</v>
      </c>
      <c r="V20" s="182"/>
      <c r="W20" s="174">
        <f>IF(FedPersonnel[[#This Row],[Column26]]&gt;0, FedPersonnel[[#This Row],[Column26]]/INDEX('Month Lookup'!$B$22:$B$24, MATCH(FedPersonnel[[#This Row],[Column46]], 'Month Lookup'!$A$22:$A$24, 0)), 0)</f>
        <v>0</v>
      </c>
      <c r="X20" s="215">
        <f>ROUNDUP(FedPersonnel[[#This Row],[Column25]]*FedPersonnel[[#This Row],[Column27]], 0)</f>
        <v>0</v>
      </c>
      <c r="Y20" s="237">
        <f>_xlfn.IFNA(FedPersonnel[[#This Row],[Column28]]*VLOOKUP(FedPersonnel[[#This Row],[Column2]], FringeRates[#All], 2, FALSE), 0)</f>
        <v>0</v>
      </c>
      <c r="Z20" s="235">
        <f>'Federal Detail'!$U20*(1+'Federal Detail'!$F20)</f>
        <v>0</v>
      </c>
      <c r="AA20" s="183"/>
      <c r="AB20" s="174">
        <f>IF(FedPersonnel[[#This Row],[Column33]]&gt;0, FedPersonnel[[#This Row],[Column33]]/INDEX('Month Lookup'!$B$22:$B$24, MATCH(FedPersonnel[[#This Row],[Column46]], 'Month Lookup'!$A$22:$A$24, 0)), 0)</f>
        <v>0</v>
      </c>
      <c r="AC20" s="215">
        <f>ROUNDUP(FedPersonnel[[#This Row],[Column32]]*FedPersonnel[[#This Row],[Column34]], 0)</f>
        <v>0</v>
      </c>
      <c r="AD20" s="334">
        <f>_xlfn.IFNA(FedPersonnel[[#This Row],[Column35]]*VLOOKUP(FedPersonnel[[#This Row],[Column2]], FringeRates[#All], 2, FALSE), 0)</f>
        <v>0</v>
      </c>
      <c r="AE20" s="315">
        <f>SUM(FedPersonnel[[#This Row],[Column9]],FedPersonnel[[#This Row],[Column10]],FedPersonnel[[#This Row],[Column16]:[Column17]],FedPersonnel[[#This Row],[Column23]:[Column24]],FedPersonnel[[#This Row],[Column28]:[Column29]],FedPersonnel[[#This Row],[Column35]:[Column36]])</f>
        <v>0</v>
      </c>
      <c r="AF20" s="337">
        <f>IF(FedPersonnel[[#This Row],[Column8]]=FedPersonnel[[#This Row],[Column15]], 1, 0)</f>
        <v>1</v>
      </c>
      <c r="AG20" s="338">
        <f>IF(FedPersonnel[[#This Row],[Column15]]=FedPersonnel[[#This Row],[Column22]], 1, 0)</f>
        <v>1</v>
      </c>
      <c r="AH20" s="338">
        <f>IF(FedPersonnel[[#This Row],[Column22]]=FedPersonnel[[#This Row],[Column27]], 1, 0)</f>
        <v>1</v>
      </c>
      <c r="AI20" s="338">
        <f>IF(FedPersonnel[[#This Row],[Column27]]=FedPersonnel[[#This Row],[Column34]], 1, 0)</f>
        <v>1</v>
      </c>
      <c r="AJ20" s="100"/>
      <c r="AK20" s="100"/>
      <c r="AL20" s="100"/>
      <c r="AM20" s="100"/>
      <c r="AN20" s="99"/>
      <c r="AO20" s="99"/>
      <c r="AP20" s="99"/>
      <c r="AQ20" s="99"/>
    </row>
    <row r="21" spans="1:43" ht="14.25">
      <c r="A21" s="193"/>
      <c r="B21" s="184"/>
      <c r="C21" s="184"/>
      <c r="D21" s="184"/>
      <c r="E21" s="415"/>
      <c r="F21" s="413">
        <v>0</v>
      </c>
      <c r="G21" s="181"/>
      <c r="H21" s="174">
        <f>IF(FedPersonnel[[#This Row],[Column5]]&gt;0, FedPersonnel[[#This Row],[Column5]]/INDEX('Month Lookup'!$B$22:$B$24, MATCH(FedPersonnel[[#This Row],[Column46]], 'Month Lookup'!$A$22:$A$24, 0)), 0)</f>
        <v>0</v>
      </c>
      <c r="I21" s="215">
        <f>ROUNDUP('Federal Detail'!$E21*'Federal Detail'!$H21, 0)</f>
        <v>0</v>
      </c>
      <c r="J21" s="215">
        <f>_xlfn.IFNA(FedPersonnel[[#This Row],[Column9]]*VLOOKUP(FedPersonnel[[#This Row],[Column2]], FringeRates[#All], 2, FALSE), 0)</f>
        <v>0</v>
      </c>
      <c r="K21" s="225">
        <f>FedPersonnel[[#This Row],[Column3]]*(1+FedPersonnel[[#This Row],[Column4]])</f>
        <v>0</v>
      </c>
      <c r="L21" s="182"/>
      <c r="M21" s="174">
        <f>IF(FedPersonnel[[#This Row],[Column12]]&gt;0, FedPersonnel[[#This Row],[Column12]]/INDEX('Month Lookup'!$B$22:$B$24, MATCH(FedPersonnel[[#This Row],[Column46]], 'Month Lookup'!$A$22:$A$24, 0)), 0)</f>
        <v>0</v>
      </c>
      <c r="N21" s="215">
        <f>ROUNDUP(FedPersonnel[[#This Row],[Column11]]*FedPersonnel[[#This Row],[Column15]], 0)</f>
        <v>0</v>
      </c>
      <c r="O21" s="215">
        <f>_xlfn.IFNA(FedPersonnel[[#This Row],[Column16]]*VLOOKUP(FedPersonnel[[#This Row],[Column2]], FringeRates[#All], 2, FALSE), 0)</f>
        <v>0</v>
      </c>
      <c r="P21" s="225">
        <f>FedPersonnel[[#This Row],[Column11]]*(1+FedPersonnel[[#This Row],[Column4]])</f>
        <v>0</v>
      </c>
      <c r="Q21" s="182"/>
      <c r="R21" s="174">
        <f>IF(FedPersonnel[[#This Row],[Column19]]&gt;0, FedPersonnel[[#This Row],[Column19]]/INDEX('Month Lookup'!$B$22:$B$24, MATCH(FedPersonnel[[#This Row],[Column46]], 'Month Lookup'!$A$22:$A$24, 0)), 0)</f>
        <v>0</v>
      </c>
      <c r="S21" s="215">
        <f>ROUNDUP(FedPersonnel[[#This Row],[Column18]]*FedPersonnel[[#This Row],[Column22]], 0)</f>
        <v>0</v>
      </c>
      <c r="T21" s="215">
        <f>_xlfn.IFNA(FedPersonnel[[#This Row],[Column23]]*VLOOKUP(FedPersonnel[[#This Row],[Column2]], FringeRates[#All], 2, FALSE), 0)</f>
        <v>0</v>
      </c>
      <c r="U21" s="225">
        <f>FedPersonnel[[#This Row],[Column18]]*(1+FedPersonnel[[#This Row],[Column4]])</f>
        <v>0</v>
      </c>
      <c r="V21" s="182"/>
      <c r="W21" s="174">
        <f>IF(FedPersonnel[[#This Row],[Column26]]&gt;0, FedPersonnel[[#This Row],[Column26]]/INDEX('Month Lookup'!$B$22:$B$24, MATCH(FedPersonnel[[#This Row],[Column46]], 'Month Lookup'!$A$22:$A$24, 0)), 0)</f>
        <v>0</v>
      </c>
      <c r="X21" s="215">
        <f>ROUNDUP(FedPersonnel[[#This Row],[Column25]]*FedPersonnel[[#This Row],[Column27]], 0)</f>
        <v>0</v>
      </c>
      <c r="Y21" s="237">
        <f>_xlfn.IFNA(FedPersonnel[[#This Row],[Column28]]*VLOOKUP(FedPersonnel[[#This Row],[Column2]], FringeRates[#All], 2, FALSE), 0)</f>
        <v>0</v>
      </c>
      <c r="Z21" s="235">
        <f>'Federal Detail'!$U21*(1+'Federal Detail'!$F21)</f>
        <v>0</v>
      </c>
      <c r="AA21" s="183"/>
      <c r="AB21" s="174">
        <f>IF(FedPersonnel[[#This Row],[Column33]]&gt;0, FedPersonnel[[#This Row],[Column33]]/INDEX('Month Lookup'!$B$22:$B$24, MATCH(FedPersonnel[[#This Row],[Column46]], 'Month Lookup'!$A$22:$A$24, 0)), 0)</f>
        <v>0</v>
      </c>
      <c r="AC21" s="215">
        <f>ROUNDUP(FedPersonnel[[#This Row],[Column32]]*FedPersonnel[[#This Row],[Column34]], 0)</f>
        <v>0</v>
      </c>
      <c r="AD21" s="334">
        <f>_xlfn.IFNA(FedPersonnel[[#This Row],[Column35]]*VLOOKUP(FedPersonnel[[#This Row],[Column2]], FringeRates[#All], 2, FALSE), 0)</f>
        <v>0</v>
      </c>
      <c r="AE21" s="315">
        <f>SUM(FedPersonnel[[#This Row],[Column9]],FedPersonnel[[#This Row],[Column10]],FedPersonnel[[#This Row],[Column16]:[Column17]],FedPersonnel[[#This Row],[Column23]:[Column24]],FedPersonnel[[#This Row],[Column28]:[Column29]],FedPersonnel[[#This Row],[Column35]:[Column36]])</f>
        <v>0</v>
      </c>
      <c r="AF21" s="337">
        <f>IF(FedPersonnel[[#This Row],[Column8]]=FedPersonnel[[#This Row],[Column15]], 1, 0)</f>
        <v>1</v>
      </c>
      <c r="AG21" s="338">
        <f>IF(FedPersonnel[[#This Row],[Column15]]=FedPersonnel[[#This Row],[Column22]], 1, 0)</f>
        <v>1</v>
      </c>
      <c r="AH21" s="338">
        <f>IF(FedPersonnel[[#This Row],[Column22]]=FedPersonnel[[#This Row],[Column27]], 1, 0)</f>
        <v>1</v>
      </c>
      <c r="AI21" s="338">
        <f>IF(FedPersonnel[[#This Row],[Column27]]=FedPersonnel[[#This Row],[Column34]], 1, 0)</f>
        <v>1</v>
      </c>
      <c r="AJ21" s="100"/>
      <c r="AK21" s="100"/>
      <c r="AL21" s="100"/>
      <c r="AM21" s="100"/>
      <c r="AN21" s="99"/>
      <c r="AO21" s="99"/>
      <c r="AP21" s="99"/>
      <c r="AQ21" s="99"/>
    </row>
    <row r="22" spans="1:43" ht="14.25">
      <c r="A22" s="193"/>
      <c r="B22" s="184"/>
      <c r="C22" s="184"/>
      <c r="D22" s="184"/>
      <c r="E22" s="415"/>
      <c r="F22" s="413">
        <v>0</v>
      </c>
      <c r="G22" s="181"/>
      <c r="H22" s="174">
        <f>IF(FedPersonnel[[#This Row],[Column5]]&gt;0, FedPersonnel[[#This Row],[Column5]]/INDEX('Month Lookup'!$B$22:$B$24, MATCH(FedPersonnel[[#This Row],[Column46]], 'Month Lookup'!$A$22:$A$24, 0)), 0)</f>
        <v>0</v>
      </c>
      <c r="I22" s="215">
        <f>ROUNDUP('Federal Detail'!$E22*'Federal Detail'!$H22, 0)</f>
        <v>0</v>
      </c>
      <c r="J22" s="215">
        <f>_xlfn.IFNA(FedPersonnel[[#This Row],[Column9]]*VLOOKUP(FedPersonnel[[#This Row],[Column2]], FringeRates[#All], 2, FALSE), 0)</f>
        <v>0</v>
      </c>
      <c r="K22" s="225">
        <f>FedPersonnel[[#This Row],[Column3]]*(1+FedPersonnel[[#This Row],[Column4]])</f>
        <v>0</v>
      </c>
      <c r="L22" s="182"/>
      <c r="M22" s="174">
        <f>IF(FedPersonnel[[#This Row],[Column12]]&gt;0, FedPersonnel[[#This Row],[Column12]]/INDEX('Month Lookup'!$B$22:$B$24, MATCH(FedPersonnel[[#This Row],[Column46]], 'Month Lookup'!$A$22:$A$24, 0)), 0)</f>
        <v>0</v>
      </c>
      <c r="N22" s="215">
        <f>ROUNDUP(FedPersonnel[[#This Row],[Column11]]*FedPersonnel[[#This Row],[Column15]], 0)</f>
        <v>0</v>
      </c>
      <c r="O22" s="215">
        <f>_xlfn.IFNA(FedPersonnel[[#This Row],[Column16]]*VLOOKUP(FedPersonnel[[#This Row],[Column2]], FringeRates[#All], 2, FALSE), 0)</f>
        <v>0</v>
      </c>
      <c r="P22" s="225">
        <f>FedPersonnel[[#This Row],[Column11]]*(1+FedPersonnel[[#This Row],[Column4]])</f>
        <v>0</v>
      </c>
      <c r="Q22" s="182"/>
      <c r="R22" s="174">
        <f>IF(FedPersonnel[[#This Row],[Column19]]&gt;0, FedPersonnel[[#This Row],[Column19]]/INDEX('Month Lookup'!$B$22:$B$24, MATCH(FedPersonnel[[#This Row],[Column46]], 'Month Lookup'!$A$22:$A$24, 0)), 0)</f>
        <v>0</v>
      </c>
      <c r="S22" s="215">
        <f>ROUNDUP(FedPersonnel[[#This Row],[Column18]]*FedPersonnel[[#This Row],[Column22]], 0)</f>
        <v>0</v>
      </c>
      <c r="T22" s="215">
        <f>_xlfn.IFNA(FedPersonnel[[#This Row],[Column23]]*VLOOKUP(FedPersonnel[[#This Row],[Column2]], FringeRates[#All], 2, FALSE), 0)</f>
        <v>0</v>
      </c>
      <c r="U22" s="225">
        <f>FedPersonnel[[#This Row],[Column18]]*(1+FedPersonnel[[#This Row],[Column4]])</f>
        <v>0</v>
      </c>
      <c r="V22" s="182"/>
      <c r="W22" s="174">
        <f>IF(FedPersonnel[[#This Row],[Column26]]&gt;0, FedPersonnel[[#This Row],[Column26]]/INDEX('Month Lookup'!$B$22:$B$24, MATCH(FedPersonnel[[#This Row],[Column46]], 'Month Lookup'!$A$22:$A$24, 0)), 0)</f>
        <v>0</v>
      </c>
      <c r="X22" s="215">
        <f>ROUNDUP(FedPersonnel[[#This Row],[Column25]]*FedPersonnel[[#This Row],[Column27]], 0)</f>
        <v>0</v>
      </c>
      <c r="Y22" s="237">
        <f>_xlfn.IFNA(FedPersonnel[[#This Row],[Column28]]*VLOOKUP(FedPersonnel[[#This Row],[Column2]], FringeRates[#All], 2, FALSE), 0)</f>
        <v>0</v>
      </c>
      <c r="Z22" s="235">
        <f>'Federal Detail'!$U22*(1+'Federal Detail'!$F22)</f>
        <v>0</v>
      </c>
      <c r="AA22" s="183"/>
      <c r="AB22" s="174">
        <f>IF(FedPersonnel[[#This Row],[Column33]]&gt;0, FedPersonnel[[#This Row],[Column33]]/INDEX('Month Lookup'!$B$22:$B$24, MATCH(FedPersonnel[[#This Row],[Column46]], 'Month Lookup'!$A$22:$A$24, 0)), 0)</f>
        <v>0</v>
      </c>
      <c r="AC22" s="215">
        <f>ROUNDUP(FedPersonnel[[#This Row],[Column32]]*FedPersonnel[[#This Row],[Column34]], 0)</f>
        <v>0</v>
      </c>
      <c r="AD22" s="334">
        <f>_xlfn.IFNA(FedPersonnel[[#This Row],[Column35]]*VLOOKUP(FedPersonnel[[#This Row],[Column2]], FringeRates[#All], 2, FALSE), 0)</f>
        <v>0</v>
      </c>
      <c r="AE22" s="315">
        <f>SUM(FedPersonnel[[#This Row],[Column9]],FedPersonnel[[#This Row],[Column10]],FedPersonnel[[#This Row],[Column16]:[Column17]],FedPersonnel[[#This Row],[Column23]:[Column24]],FedPersonnel[[#This Row],[Column28]:[Column29]],FedPersonnel[[#This Row],[Column35]:[Column36]])</f>
        <v>0</v>
      </c>
      <c r="AF22" s="337">
        <f>IF(FedPersonnel[[#This Row],[Column8]]=FedPersonnel[[#This Row],[Column15]], 1, 0)</f>
        <v>1</v>
      </c>
      <c r="AG22" s="338">
        <f>IF(FedPersonnel[[#This Row],[Column15]]=FedPersonnel[[#This Row],[Column22]], 1, 0)</f>
        <v>1</v>
      </c>
      <c r="AH22" s="338">
        <f>IF(FedPersonnel[[#This Row],[Column22]]=FedPersonnel[[#This Row],[Column27]], 1, 0)</f>
        <v>1</v>
      </c>
      <c r="AI22" s="338">
        <f>IF(FedPersonnel[[#This Row],[Column27]]=FedPersonnel[[#This Row],[Column34]], 1, 0)</f>
        <v>1</v>
      </c>
      <c r="AJ22" s="100"/>
      <c r="AK22" s="100"/>
      <c r="AL22" s="100"/>
      <c r="AM22" s="100"/>
      <c r="AN22" s="99"/>
      <c r="AO22" s="99"/>
      <c r="AP22" s="99"/>
      <c r="AQ22" s="99"/>
    </row>
    <row r="23" spans="1:43" ht="14.25">
      <c r="A23" s="193"/>
      <c r="B23" s="184"/>
      <c r="C23" s="184"/>
      <c r="D23" s="184"/>
      <c r="E23" s="415"/>
      <c r="F23" s="413">
        <v>0</v>
      </c>
      <c r="G23" s="181"/>
      <c r="H23" s="174">
        <f>IF(FedPersonnel[[#This Row],[Column5]]&gt;0, FedPersonnel[[#This Row],[Column5]]/INDEX('Month Lookup'!$B$22:$B$24, MATCH(FedPersonnel[[#This Row],[Column46]], 'Month Lookup'!$A$22:$A$24, 0)), 0)</f>
        <v>0</v>
      </c>
      <c r="I23" s="215">
        <f>ROUNDUP('Federal Detail'!$E23*'Federal Detail'!$H23, 0)</f>
        <v>0</v>
      </c>
      <c r="J23" s="215">
        <f>_xlfn.IFNA(FedPersonnel[[#This Row],[Column9]]*VLOOKUP(FedPersonnel[[#This Row],[Column2]], FringeRates[#All], 2, FALSE), 0)</f>
        <v>0</v>
      </c>
      <c r="K23" s="225">
        <f>FedPersonnel[[#This Row],[Column3]]*(1+FedPersonnel[[#This Row],[Column4]])</f>
        <v>0</v>
      </c>
      <c r="L23" s="182"/>
      <c r="M23" s="174">
        <f>IF(FedPersonnel[[#This Row],[Column12]]&gt;0, FedPersonnel[[#This Row],[Column12]]/INDEX('Month Lookup'!$B$22:$B$24, MATCH(FedPersonnel[[#This Row],[Column46]], 'Month Lookup'!$A$22:$A$24, 0)), 0)</f>
        <v>0</v>
      </c>
      <c r="N23" s="215">
        <f>ROUNDUP(FedPersonnel[[#This Row],[Column11]]*FedPersonnel[[#This Row],[Column15]], 0)</f>
        <v>0</v>
      </c>
      <c r="O23" s="215">
        <f>_xlfn.IFNA(FedPersonnel[[#This Row],[Column16]]*VLOOKUP(FedPersonnel[[#This Row],[Column2]], FringeRates[#All], 2, FALSE), 0)</f>
        <v>0</v>
      </c>
      <c r="P23" s="225">
        <f>FedPersonnel[[#This Row],[Column11]]*(1+FedPersonnel[[#This Row],[Column4]])</f>
        <v>0</v>
      </c>
      <c r="Q23" s="182"/>
      <c r="R23" s="174">
        <f>IF(FedPersonnel[[#This Row],[Column19]]&gt;0, FedPersonnel[[#This Row],[Column19]]/INDEX('Month Lookup'!$B$22:$B$24, MATCH(FedPersonnel[[#This Row],[Column46]], 'Month Lookup'!$A$22:$A$24, 0)), 0)</f>
        <v>0</v>
      </c>
      <c r="S23" s="215">
        <f>ROUNDUP(FedPersonnel[[#This Row],[Column18]]*FedPersonnel[[#This Row],[Column22]], 0)</f>
        <v>0</v>
      </c>
      <c r="T23" s="215">
        <f>_xlfn.IFNA(FedPersonnel[[#This Row],[Column23]]*VLOOKUP(FedPersonnel[[#This Row],[Column2]], FringeRates[#All], 2, FALSE), 0)</f>
        <v>0</v>
      </c>
      <c r="U23" s="225">
        <f>FedPersonnel[[#This Row],[Column18]]*(1+FedPersonnel[[#This Row],[Column4]])</f>
        <v>0</v>
      </c>
      <c r="V23" s="182"/>
      <c r="W23" s="174">
        <f>IF(FedPersonnel[[#This Row],[Column26]]&gt;0, FedPersonnel[[#This Row],[Column26]]/INDEX('Month Lookup'!$B$22:$B$24, MATCH(FedPersonnel[[#This Row],[Column46]], 'Month Lookup'!$A$22:$A$24, 0)), 0)</f>
        <v>0</v>
      </c>
      <c r="X23" s="215">
        <f>ROUNDUP(FedPersonnel[[#This Row],[Column25]]*FedPersonnel[[#This Row],[Column27]], 0)</f>
        <v>0</v>
      </c>
      <c r="Y23" s="237">
        <f>_xlfn.IFNA(FedPersonnel[[#This Row],[Column28]]*VLOOKUP(FedPersonnel[[#This Row],[Column2]], FringeRates[#All], 2, FALSE), 0)</f>
        <v>0</v>
      </c>
      <c r="Z23" s="235">
        <f>'Federal Detail'!$U23*(1+'Federal Detail'!$F23)</f>
        <v>0</v>
      </c>
      <c r="AA23" s="183"/>
      <c r="AB23" s="174">
        <f>IF(FedPersonnel[[#This Row],[Column33]]&gt;0, FedPersonnel[[#This Row],[Column33]]/INDEX('Month Lookup'!$B$22:$B$24, MATCH(FedPersonnel[[#This Row],[Column46]], 'Month Lookup'!$A$22:$A$24, 0)), 0)</f>
        <v>0</v>
      </c>
      <c r="AC23" s="215">
        <f>ROUNDUP(FedPersonnel[[#This Row],[Column32]]*FedPersonnel[[#This Row],[Column34]], 0)</f>
        <v>0</v>
      </c>
      <c r="AD23" s="334">
        <f>_xlfn.IFNA(FedPersonnel[[#This Row],[Column35]]*VLOOKUP(FedPersonnel[[#This Row],[Column2]], FringeRates[#All], 2, FALSE), 0)</f>
        <v>0</v>
      </c>
      <c r="AE23" s="315">
        <f>SUM(FedPersonnel[[#This Row],[Column9]],FedPersonnel[[#This Row],[Column10]],FedPersonnel[[#This Row],[Column16]:[Column17]],FedPersonnel[[#This Row],[Column23]:[Column24]],FedPersonnel[[#This Row],[Column28]:[Column29]],FedPersonnel[[#This Row],[Column35]:[Column36]])</f>
        <v>0</v>
      </c>
      <c r="AF23" s="337">
        <f>IF(FedPersonnel[[#This Row],[Column8]]=FedPersonnel[[#This Row],[Column15]], 1, 0)</f>
        <v>1</v>
      </c>
      <c r="AG23" s="338">
        <f>IF(FedPersonnel[[#This Row],[Column15]]=FedPersonnel[[#This Row],[Column22]], 1, 0)</f>
        <v>1</v>
      </c>
      <c r="AH23" s="338">
        <f>IF(FedPersonnel[[#This Row],[Column22]]=FedPersonnel[[#This Row],[Column27]], 1, 0)</f>
        <v>1</v>
      </c>
      <c r="AI23" s="338">
        <f>IF(FedPersonnel[[#This Row],[Column27]]=FedPersonnel[[#This Row],[Column34]], 1, 0)</f>
        <v>1</v>
      </c>
      <c r="AJ23" s="100"/>
      <c r="AK23" s="100"/>
      <c r="AL23" s="100"/>
      <c r="AM23" s="100"/>
      <c r="AN23" s="99"/>
      <c r="AO23" s="99"/>
      <c r="AP23" s="99"/>
      <c r="AQ23" s="99"/>
    </row>
    <row r="24" spans="1:43" ht="14.25">
      <c r="A24" s="193"/>
      <c r="B24" s="184"/>
      <c r="C24" s="184"/>
      <c r="D24" s="184"/>
      <c r="E24" s="415"/>
      <c r="F24" s="413">
        <v>0</v>
      </c>
      <c r="G24" s="181"/>
      <c r="H24" s="174">
        <f>IF(FedPersonnel[[#This Row],[Column5]]&gt;0, FedPersonnel[[#This Row],[Column5]]/INDEX('Month Lookup'!$B$22:$B$24, MATCH(FedPersonnel[[#This Row],[Column46]], 'Month Lookup'!$A$22:$A$24, 0)), 0)</f>
        <v>0</v>
      </c>
      <c r="I24" s="215">
        <f>ROUNDUP('Federal Detail'!$E24*'Federal Detail'!$H24, 0)</f>
        <v>0</v>
      </c>
      <c r="J24" s="215">
        <f>_xlfn.IFNA(FedPersonnel[[#This Row],[Column9]]*VLOOKUP(FedPersonnel[[#This Row],[Column2]], FringeRates[#All], 2, FALSE), 0)</f>
        <v>0</v>
      </c>
      <c r="K24" s="225">
        <f>FedPersonnel[[#This Row],[Column3]]*(1+FedPersonnel[[#This Row],[Column4]])</f>
        <v>0</v>
      </c>
      <c r="L24" s="182"/>
      <c r="M24" s="174">
        <f>IF(FedPersonnel[[#This Row],[Column12]]&gt;0, FedPersonnel[[#This Row],[Column12]]/INDEX('Month Lookup'!$B$22:$B$24, MATCH(FedPersonnel[[#This Row],[Column46]], 'Month Lookup'!$A$22:$A$24, 0)), 0)</f>
        <v>0</v>
      </c>
      <c r="N24" s="215">
        <f>ROUNDUP(FedPersonnel[[#This Row],[Column11]]*FedPersonnel[[#This Row],[Column15]], 0)</f>
        <v>0</v>
      </c>
      <c r="O24" s="215">
        <f>_xlfn.IFNA(FedPersonnel[[#This Row],[Column16]]*VLOOKUP(FedPersonnel[[#This Row],[Column2]], FringeRates[#All], 2, FALSE), 0)</f>
        <v>0</v>
      </c>
      <c r="P24" s="225">
        <f>FedPersonnel[[#This Row],[Column11]]*(1+FedPersonnel[[#This Row],[Column4]])</f>
        <v>0</v>
      </c>
      <c r="Q24" s="182"/>
      <c r="R24" s="174">
        <f>IF(FedPersonnel[[#This Row],[Column19]]&gt;0, FedPersonnel[[#This Row],[Column19]]/INDEX('Month Lookup'!$B$22:$B$24, MATCH(FedPersonnel[[#This Row],[Column46]], 'Month Lookup'!$A$22:$A$24, 0)), 0)</f>
        <v>0</v>
      </c>
      <c r="S24" s="215">
        <f>ROUNDUP(FedPersonnel[[#This Row],[Column18]]*FedPersonnel[[#This Row],[Column22]], 0)</f>
        <v>0</v>
      </c>
      <c r="T24" s="215">
        <f>_xlfn.IFNA(FedPersonnel[[#This Row],[Column23]]*VLOOKUP(FedPersonnel[[#This Row],[Column2]], FringeRates[#All], 2, FALSE), 0)</f>
        <v>0</v>
      </c>
      <c r="U24" s="225">
        <f>FedPersonnel[[#This Row],[Column18]]*(1+FedPersonnel[[#This Row],[Column4]])</f>
        <v>0</v>
      </c>
      <c r="V24" s="182"/>
      <c r="W24" s="174">
        <f>IF(FedPersonnel[[#This Row],[Column26]]&gt;0, FedPersonnel[[#This Row],[Column26]]/INDEX('Month Lookup'!$B$22:$B$24, MATCH(FedPersonnel[[#This Row],[Column46]], 'Month Lookup'!$A$22:$A$24, 0)), 0)</f>
        <v>0</v>
      </c>
      <c r="X24" s="215">
        <f>ROUNDUP(FedPersonnel[[#This Row],[Column25]]*FedPersonnel[[#This Row],[Column27]], 0)</f>
        <v>0</v>
      </c>
      <c r="Y24" s="237">
        <f>_xlfn.IFNA(FedPersonnel[[#This Row],[Column28]]*VLOOKUP(FedPersonnel[[#This Row],[Column2]], FringeRates[#All], 2, FALSE), 0)</f>
        <v>0</v>
      </c>
      <c r="Z24" s="235">
        <f>'Federal Detail'!$U24*(1+'Federal Detail'!$F24)</f>
        <v>0</v>
      </c>
      <c r="AA24" s="183"/>
      <c r="AB24" s="174">
        <f>IF(FedPersonnel[[#This Row],[Column33]]&gt;0, FedPersonnel[[#This Row],[Column33]]/INDEX('Month Lookup'!$B$22:$B$24, MATCH(FedPersonnel[[#This Row],[Column46]], 'Month Lookup'!$A$22:$A$24, 0)), 0)</f>
        <v>0</v>
      </c>
      <c r="AC24" s="215">
        <f>ROUNDUP(FedPersonnel[[#This Row],[Column32]]*FedPersonnel[[#This Row],[Column34]], 0)</f>
        <v>0</v>
      </c>
      <c r="AD24" s="334">
        <f>_xlfn.IFNA(FedPersonnel[[#This Row],[Column35]]*VLOOKUP(FedPersonnel[[#This Row],[Column2]], FringeRates[#All], 2, FALSE), 0)</f>
        <v>0</v>
      </c>
      <c r="AE24" s="315">
        <f>SUM(FedPersonnel[[#This Row],[Column9]],FedPersonnel[[#This Row],[Column10]],FedPersonnel[[#This Row],[Column16]:[Column17]],FedPersonnel[[#This Row],[Column23]:[Column24]],FedPersonnel[[#This Row],[Column28]:[Column29]],FedPersonnel[[#This Row],[Column35]:[Column36]])</f>
        <v>0</v>
      </c>
      <c r="AF24" s="337">
        <f>IF(FedPersonnel[[#This Row],[Column8]]=FedPersonnel[[#This Row],[Column15]], 1, 0)</f>
        <v>1</v>
      </c>
      <c r="AG24" s="338">
        <f>IF(FedPersonnel[[#This Row],[Column15]]=FedPersonnel[[#This Row],[Column22]], 1, 0)</f>
        <v>1</v>
      </c>
      <c r="AH24" s="338">
        <f>IF(FedPersonnel[[#This Row],[Column22]]=FedPersonnel[[#This Row],[Column27]], 1, 0)</f>
        <v>1</v>
      </c>
      <c r="AI24" s="338">
        <f>IF(FedPersonnel[[#This Row],[Column27]]=FedPersonnel[[#This Row],[Column34]], 1, 0)</f>
        <v>1</v>
      </c>
      <c r="AJ24" s="100"/>
      <c r="AK24" s="100"/>
      <c r="AL24" s="100"/>
      <c r="AM24" s="100"/>
      <c r="AN24" s="99"/>
      <c r="AO24" s="99"/>
      <c r="AP24" s="99"/>
      <c r="AQ24" s="99"/>
    </row>
    <row r="25" spans="1:43" ht="14.25">
      <c r="A25" s="193"/>
      <c r="B25" s="184"/>
      <c r="C25" s="184"/>
      <c r="D25" s="184"/>
      <c r="E25" s="415"/>
      <c r="F25" s="413">
        <v>0</v>
      </c>
      <c r="G25" s="181"/>
      <c r="H25" s="174">
        <f>IF(FedPersonnel[[#This Row],[Column5]]&gt;0, FedPersonnel[[#This Row],[Column5]]/INDEX('Month Lookup'!$B$22:$B$24, MATCH(FedPersonnel[[#This Row],[Column46]], 'Month Lookup'!$A$22:$A$24, 0)), 0)</f>
        <v>0</v>
      </c>
      <c r="I25" s="215">
        <f>ROUNDUP('Federal Detail'!$E25*'Federal Detail'!$H25, 0)</f>
        <v>0</v>
      </c>
      <c r="J25" s="215">
        <f>_xlfn.IFNA(FedPersonnel[[#This Row],[Column9]]*VLOOKUP(FedPersonnel[[#This Row],[Column2]], FringeRates[#All], 2, FALSE), 0)</f>
        <v>0</v>
      </c>
      <c r="K25" s="225">
        <f>FedPersonnel[[#This Row],[Column3]]*(1+FedPersonnel[[#This Row],[Column4]])</f>
        <v>0</v>
      </c>
      <c r="L25" s="182"/>
      <c r="M25" s="174">
        <f>IF(FedPersonnel[[#This Row],[Column12]]&gt;0, FedPersonnel[[#This Row],[Column12]]/INDEX('Month Lookup'!$B$22:$B$24, MATCH(FedPersonnel[[#This Row],[Column46]], 'Month Lookup'!$A$22:$A$24, 0)), 0)</f>
        <v>0</v>
      </c>
      <c r="N25" s="215">
        <f>ROUNDUP(FedPersonnel[[#This Row],[Column11]]*FedPersonnel[[#This Row],[Column15]], 0)</f>
        <v>0</v>
      </c>
      <c r="O25" s="215">
        <f>_xlfn.IFNA(FedPersonnel[[#This Row],[Column16]]*VLOOKUP(FedPersonnel[[#This Row],[Column2]], FringeRates[#All], 2, FALSE), 0)</f>
        <v>0</v>
      </c>
      <c r="P25" s="225">
        <f>FedPersonnel[[#This Row],[Column11]]*(1+FedPersonnel[[#This Row],[Column4]])</f>
        <v>0</v>
      </c>
      <c r="Q25" s="182"/>
      <c r="R25" s="174">
        <f>IF(FedPersonnel[[#This Row],[Column19]]&gt;0, FedPersonnel[[#This Row],[Column19]]/INDEX('Month Lookup'!$B$22:$B$24, MATCH(FedPersonnel[[#This Row],[Column46]], 'Month Lookup'!$A$22:$A$24, 0)), 0)</f>
        <v>0</v>
      </c>
      <c r="S25" s="215">
        <f>ROUNDUP(FedPersonnel[[#This Row],[Column18]]*FedPersonnel[[#This Row],[Column22]], 0)</f>
        <v>0</v>
      </c>
      <c r="T25" s="215">
        <f>_xlfn.IFNA(FedPersonnel[[#This Row],[Column23]]*VLOOKUP(FedPersonnel[[#This Row],[Column2]], FringeRates[#All], 2, FALSE), 0)</f>
        <v>0</v>
      </c>
      <c r="U25" s="225">
        <f>FedPersonnel[[#This Row],[Column18]]*(1+FedPersonnel[[#This Row],[Column4]])</f>
        <v>0</v>
      </c>
      <c r="V25" s="182"/>
      <c r="W25" s="174">
        <f>IF(FedPersonnel[[#This Row],[Column26]]&gt;0, FedPersonnel[[#This Row],[Column26]]/INDEX('Month Lookup'!$B$22:$B$24, MATCH(FedPersonnel[[#This Row],[Column46]], 'Month Lookup'!$A$22:$A$24, 0)), 0)</f>
        <v>0</v>
      </c>
      <c r="X25" s="215">
        <f>ROUNDUP(FedPersonnel[[#This Row],[Column25]]*FedPersonnel[[#This Row],[Column27]], 0)</f>
        <v>0</v>
      </c>
      <c r="Y25" s="237">
        <f>_xlfn.IFNA(FedPersonnel[[#This Row],[Column28]]*VLOOKUP(FedPersonnel[[#This Row],[Column2]], FringeRates[#All], 2, FALSE), 0)</f>
        <v>0</v>
      </c>
      <c r="Z25" s="235">
        <f>'Federal Detail'!$U25*(1+'Federal Detail'!$F25)</f>
        <v>0</v>
      </c>
      <c r="AA25" s="183"/>
      <c r="AB25" s="174">
        <f>IF(FedPersonnel[[#This Row],[Column33]]&gt;0, FedPersonnel[[#This Row],[Column33]]/INDEX('Month Lookup'!$B$22:$B$24, MATCH(FedPersonnel[[#This Row],[Column46]], 'Month Lookup'!$A$22:$A$24, 0)), 0)</f>
        <v>0</v>
      </c>
      <c r="AC25" s="215">
        <f>ROUNDUP(FedPersonnel[[#This Row],[Column32]]*FedPersonnel[[#This Row],[Column34]], 0)</f>
        <v>0</v>
      </c>
      <c r="AD25" s="334">
        <f>_xlfn.IFNA(FedPersonnel[[#This Row],[Column35]]*VLOOKUP(FedPersonnel[[#This Row],[Column2]], FringeRates[#All], 2, FALSE), 0)</f>
        <v>0</v>
      </c>
      <c r="AE25" s="315">
        <f>SUM(FedPersonnel[[#This Row],[Column9]],FedPersonnel[[#This Row],[Column10]],FedPersonnel[[#This Row],[Column16]:[Column17]],FedPersonnel[[#This Row],[Column23]:[Column24]],FedPersonnel[[#This Row],[Column28]:[Column29]],FedPersonnel[[#This Row],[Column35]:[Column36]])</f>
        <v>0</v>
      </c>
      <c r="AF25" s="337">
        <f>IF(FedPersonnel[[#This Row],[Column8]]=FedPersonnel[[#This Row],[Column15]], 1, 0)</f>
        <v>1</v>
      </c>
      <c r="AG25" s="338">
        <f>IF(FedPersonnel[[#This Row],[Column15]]=FedPersonnel[[#This Row],[Column22]], 1, 0)</f>
        <v>1</v>
      </c>
      <c r="AH25" s="338">
        <f>IF(FedPersonnel[[#This Row],[Column22]]=FedPersonnel[[#This Row],[Column27]], 1, 0)</f>
        <v>1</v>
      </c>
      <c r="AI25" s="338">
        <f>IF(FedPersonnel[[#This Row],[Column27]]=FedPersonnel[[#This Row],[Column34]], 1, 0)</f>
        <v>1</v>
      </c>
      <c r="AJ25" s="100"/>
      <c r="AK25" s="100"/>
      <c r="AL25" s="100"/>
      <c r="AM25" s="100"/>
      <c r="AN25" s="99"/>
      <c r="AO25" s="99"/>
      <c r="AP25" s="99"/>
      <c r="AQ25" s="99"/>
    </row>
    <row r="26" spans="1:43" ht="14.25">
      <c r="A26" s="193"/>
      <c r="B26" s="184"/>
      <c r="C26" s="184"/>
      <c r="D26" s="184"/>
      <c r="E26" s="415"/>
      <c r="F26" s="413">
        <v>0</v>
      </c>
      <c r="G26" s="181"/>
      <c r="H26" s="174">
        <f>IF(FedPersonnel[[#This Row],[Column5]]&gt;0, FedPersonnel[[#This Row],[Column5]]/INDEX('Month Lookup'!$B$22:$B$24, MATCH(FedPersonnel[[#This Row],[Column46]], 'Month Lookup'!$A$22:$A$24, 0)), 0)</f>
        <v>0</v>
      </c>
      <c r="I26" s="215">
        <f>ROUNDUP('Federal Detail'!$E26*'Federal Detail'!$H26, 0)</f>
        <v>0</v>
      </c>
      <c r="J26" s="215">
        <f>_xlfn.IFNA(FedPersonnel[[#This Row],[Column9]]*VLOOKUP(FedPersonnel[[#This Row],[Column2]], FringeRates[#All], 2, FALSE), 0)</f>
        <v>0</v>
      </c>
      <c r="K26" s="225">
        <f>FedPersonnel[[#This Row],[Column3]]*(1+FedPersonnel[[#This Row],[Column4]])</f>
        <v>0</v>
      </c>
      <c r="L26" s="182"/>
      <c r="M26" s="174">
        <f>IF(FedPersonnel[[#This Row],[Column12]]&gt;0, FedPersonnel[[#This Row],[Column12]]/INDEX('Month Lookup'!$B$22:$B$24, MATCH(FedPersonnel[[#This Row],[Column46]], 'Month Lookup'!$A$22:$A$24, 0)), 0)</f>
        <v>0</v>
      </c>
      <c r="N26" s="215">
        <f>ROUNDUP(FedPersonnel[[#This Row],[Column11]]*FedPersonnel[[#This Row],[Column15]], 0)</f>
        <v>0</v>
      </c>
      <c r="O26" s="215">
        <f>_xlfn.IFNA(FedPersonnel[[#This Row],[Column16]]*VLOOKUP(FedPersonnel[[#This Row],[Column2]], FringeRates[#All], 2, FALSE), 0)</f>
        <v>0</v>
      </c>
      <c r="P26" s="225">
        <f>FedPersonnel[[#This Row],[Column11]]*(1+FedPersonnel[[#This Row],[Column4]])</f>
        <v>0</v>
      </c>
      <c r="Q26" s="182"/>
      <c r="R26" s="174">
        <f>IF(FedPersonnel[[#This Row],[Column19]]&gt;0, FedPersonnel[[#This Row],[Column19]]/INDEX('Month Lookup'!$B$22:$B$24, MATCH(FedPersonnel[[#This Row],[Column46]], 'Month Lookup'!$A$22:$A$24, 0)), 0)</f>
        <v>0</v>
      </c>
      <c r="S26" s="215">
        <f>ROUNDUP(FedPersonnel[[#This Row],[Column18]]*FedPersonnel[[#This Row],[Column22]], 0)</f>
        <v>0</v>
      </c>
      <c r="T26" s="215">
        <f>_xlfn.IFNA(FedPersonnel[[#This Row],[Column23]]*VLOOKUP(FedPersonnel[[#This Row],[Column2]], FringeRates[#All], 2, FALSE), 0)</f>
        <v>0</v>
      </c>
      <c r="U26" s="225">
        <f>FedPersonnel[[#This Row],[Column18]]*(1+FedPersonnel[[#This Row],[Column4]])</f>
        <v>0</v>
      </c>
      <c r="V26" s="182"/>
      <c r="W26" s="174">
        <f>IF(FedPersonnel[[#This Row],[Column26]]&gt;0, FedPersonnel[[#This Row],[Column26]]/INDEX('Month Lookup'!$B$22:$B$24, MATCH(FedPersonnel[[#This Row],[Column46]], 'Month Lookup'!$A$22:$A$24, 0)), 0)</f>
        <v>0</v>
      </c>
      <c r="X26" s="215">
        <f>ROUNDUP(FedPersonnel[[#This Row],[Column25]]*FedPersonnel[[#This Row],[Column27]], 0)</f>
        <v>0</v>
      </c>
      <c r="Y26" s="237">
        <f>_xlfn.IFNA(FedPersonnel[[#This Row],[Column28]]*VLOOKUP(FedPersonnel[[#This Row],[Column2]], FringeRates[#All], 2, FALSE), 0)</f>
        <v>0</v>
      </c>
      <c r="Z26" s="235">
        <f>'Federal Detail'!$U26*(1+'Federal Detail'!$F26)</f>
        <v>0</v>
      </c>
      <c r="AA26" s="183"/>
      <c r="AB26" s="174">
        <f>IF(FedPersonnel[[#This Row],[Column33]]&gt;0, FedPersonnel[[#This Row],[Column33]]/INDEX('Month Lookup'!$B$22:$B$24, MATCH(FedPersonnel[[#This Row],[Column46]], 'Month Lookup'!$A$22:$A$24, 0)), 0)</f>
        <v>0</v>
      </c>
      <c r="AC26" s="215">
        <f>ROUNDUP(FedPersonnel[[#This Row],[Column32]]*FedPersonnel[[#This Row],[Column34]], 0)</f>
        <v>0</v>
      </c>
      <c r="AD26" s="334">
        <f>_xlfn.IFNA(FedPersonnel[[#This Row],[Column35]]*VLOOKUP(FedPersonnel[[#This Row],[Column2]], FringeRates[#All], 2, FALSE), 0)</f>
        <v>0</v>
      </c>
      <c r="AE26" s="315">
        <f>SUM(FedPersonnel[[#This Row],[Column9]],FedPersonnel[[#This Row],[Column10]],FedPersonnel[[#This Row],[Column16]:[Column17]],FedPersonnel[[#This Row],[Column23]:[Column24]],FedPersonnel[[#This Row],[Column28]:[Column29]],FedPersonnel[[#This Row],[Column35]:[Column36]])</f>
        <v>0</v>
      </c>
      <c r="AF26" s="337">
        <f>IF(FedPersonnel[[#This Row],[Column8]]=FedPersonnel[[#This Row],[Column15]], 1, 0)</f>
        <v>1</v>
      </c>
      <c r="AG26" s="338">
        <f>IF(FedPersonnel[[#This Row],[Column15]]=FedPersonnel[[#This Row],[Column22]], 1, 0)</f>
        <v>1</v>
      </c>
      <c r="AH26" s="338">
        <f>IF(FedPersonnel[[#This Row],[Column22]]=FedPersonnel[[#This Row],[Column27]], 1, 0)</f>
        <v>1</v>
      </c>
      <c r="AI26" s="338">
        <f>IF(FedPersonnel[[#This Row],[Column27]]=FedPersonnel[[#This Row],[Column34]], 1, 0)</f>
        <v>1</v>
      </c>
      <c r="AK26"/>
      <c r="AL26"/>
      <c r="AM26"/>
      <c r="AN26"/>
      <c r="AO26"/>
    </row>
    <row r="27" spans="1:43" ht="14.25">
      <c r="A27" s="193"/>
      <c r="B27" s="184"/>
      <c r="C27" s="184"/>
      <c r="D27" s="184"/>
      <c r="E27" s="415"/>
      <c r="F27" s="413">
        <v>0</v>
      </c>
      <c r="G27" s="181"/>
      <c r="H27" s="174">
        <f>IF(FedPersonnel[[#This Row],[Column5]]&gt;0, FedPersonnel[[#This Row],[Column5]]/INDEX('Month Lookup'!$B$22:$B$24, MATCH(FedPersonnel[[#This Row],[Column46]], 'Month Lookup'!$A$22:$A$24, 0)), 0)</f>
        <v>0</v>
      </c>
      <c r="I27" s="215">
        <f>ROUNDUP('Federal Detail'!$E27*'Federal Detail'!$H27, 0)</f>
        <v>0</v>
      </c>
      <c r="J27" s="215">
        <f>_xlfn.IFNA(FedPersonnel[[#This Row],[Column9]]*VLOOKUP(FedPersonnel[[#This Row],[Column2]], FringeRates[#All], 2, FALSE), 0)</f>
        <v>0</v>
      </c>
      <c r="K27" s="225">
        <f>FedPersonnel[[#This Row],[Column3]]*(1+FedPersonnel[[#This Row],[Column4]])</f>
        <v>0</v>
      </c>
      <c r="L27" s="182"/>
      <c r="M27" s="174">
        <f>IF(FedPersonnel[[#This Row],[Column12]]&gt;0, FedPersonnel[[#This Row],[Column12]]/INDEX('Month Lookup'!$B$22:$B$24, MATCH(FedPersonnel[[#This Row],[Column46]], 'Month Lookup'!$A$22:$A$24, 0)), 0)</f>
        <v>0</v>
      </c>
      <c r="N27" s="215">
        <f>ROUNDUP(FedPersonnel[[#This Row],[Column11]]*FedPersonnel[[#This Row],[Column15]], 0)</f>
        <v>0</v>
      </c>
      <c r="O27" s="215">
        <f>_xlfn.IFNA(FedPersonnel[[#This Row],[Column16]]*VLOOKUP(FedPersonnel[[#This Row],[Column2]], FringeRates[#All], 2, FALSE), 0)</f>
        <v>0</v>
      </c>
      <c r="P27" s="225">
        <f>FedPersonnel[[#This Row],[Column11]]*(1+FedPersonnel[[#This Row],[Column4]])</f>
        <v>0</v>
      </c>
      <c r="Q27" s="182"/>
      <c r="R27" s="174">
        <f>IF(FedPersonnel[[#This Row],[Column19]]&gt;0, FedPersonnel[[#This Row],[Column19]]/INDEX('Month Lookup'!$B$22:$B$24, MATCH(FedPersonnel[[#This Row],[Column46]], 'Month Lookup'!$A$22:$A$24, 0)), 0)</f>
        <v>0</v>
      </c>
      <c r="S27" s="215">
        <f>ROUNDUP(FedPersonnel[[#This Row],[Column18]]*FedPersonnel[[#This Row],[Column22]], 0)</f>
        <v>0</v>
      </c>
      <c r="T27" s="215">
        <f>_xlfn.IFNA(FedPersonnel[[#This Row],[Column23]]*VLOOKUP(FedPersonnel[[#This Row],[Column2]], FringeRates[#All], 2, FALSE), 0)</f>
        <v>0</v>
      </c>
      <c r="U27" s="225">
        <f>FedPersonnel[[#This Row],[Column18]]*(1+FedPersonnel[[#This Row],[Column4]])</f>
        <v>0</v>
      </c>
      <c r="V27" s="182"/>
      <c r="W27" s="174">
        <f>IF(FedPersonnel[[#This Row],[Column26]]&gt;0, FedPersonnel[[#This Row],[Column26]]/INDEX('Month Lookup'!$B$22:$B$24, MATCH(FedPersonnel[[#This Row],[Column46]], 'Month Lookup'!$A$22:$A$24, 0)), 0)</f>
        <v>0</v>
      </c>
      <c r="X27" s="215">
        <f>ROUNDUP(FedPersonnel[[#This Row],[Column25]]*FedPersonnel[[#This Row],[Column27]], 0)</f>
        <v>0</v>
      </c>
      <c r="Y27" s="237">
        <f>_xlfn.IFNA(FedPersonnel[[#This Row],[Column28]]*VLOOKUP(FedPersonnel[[#This Row],[Column2]], FringeRates[#All], 2, FALSE), 0)</f>
        <v>0</v>
      </c>
      <c r="Z27" s="235">
        <f>'Federal Detail'!$U27*(1+'Federal Detail'!$F27)</f>
        <v>0</v>
      </c>
      <c r="AA27" s="183"/>
      <c r="AB27" s="174">
        <f>IF(FedPersonnel[[#This Row],[Column33]]&gt;0, FedPersonnel[[#This Row],[Column33]]/INDEX('Month Lookup'!$B$22:$B$24, MATCH(FedPersonnel[[#This Row],[Column46]], 'Month Lookup'!$A$22:$A$24, 0)), 0)</f>
        <v>0</v>
      </c>
      <c r="AC27" s="215">
        <f>ROUNDUP(FedPersonnel[[#This Row],[Column32]]*FedPersonnel[[#This Row],[Column34]], 0)</f>
        <v>0</v>
      </c>
      <c r="AD27" s="334">
        <f>_xlfn.IFNA(FedPersonnel[[#This Row],[Column35]]*VLOOKUP(FedPersonnel[[#This Row],[Column2]], FringeRates[#All], 2, FALSE), 0)</f>
        <v>0</v>
      </c>
      <c r="AE27" s="315">
        <f>SUM(FedPersonnel[[#This Row],[Column9]],FedPersonnel[[#This Row],[Column10]],FedPersonnel[[#This Row],[Column16]:[Column17]],FedPersonnel[[#This Row],[Column23]:[Column24]],FedPersonnel[[#This Row],[Column28]:[Column29]],FedPersonnel[[#This Row],[Column35]:[Column36]])</f>
        <v>0</v>
      </c>
      <c r="AF27" s="337">
        <f>IF(FedPersonnel[[#This Row],[Column8]]=FedPersonnel[[#This Row],[Column15]], 1, 0)</f>
        <v>1</v>
      </c>
      <c r="AG27" s="338">
        <f>IF(FedPersonnel[[#This Row],[Column15]]=FedPersonnel[[#This Row],[Column22]], 1, 0)</f>
        <v>1</v>
      </c>
      <c r="AH27" s="338">
        <f>IF(FedPersonnel[[#This Row],[Column22]]=FedPersonnel[[#This Row],[Column27]], 1, 0)</f>
        <v>1</v>
      </c>
      <c r="AI27" s="338">
        <f>IF(FedPersonnel[[#This Row],[Column27]]=FedPersonnel[[#This Row],[Column34]], 1, 0)</f>
        <v>1</v>
      </c>
      <c r="AK27"/>
      <c r="AL27"/>
      <c r="AM27"/>
      <c r="AN27"/>
      <c r="AO27"/>
    </row>
    <row r="28" spans="1:43" ht="14.25">
      <c r="A28" s="194"/>
      <c r="B28" s="184"/>
      <c r="C28" s="184"/>
      <c r="D28" s="184"/>
      <c r="E28" s="415"/>
      <c r="F28" s="413">
        <v>0</v>
      </c>
      <c r="G28" s="181"/>
      <c r="H28" s="174">
        <f>IF(FedPersonnel[[#This Row],[Column5]]&gt;0, FedPersonnel[[#This Row],[Column5]]/INDEX('Month Lookup'!$B$22:$B$24, MATCH(FedPersonnel[[#This Row],[Column46]], 'Month Lookup'!$A$22:$A$24, 0)), 0)</f>
        <v>0</v>
      </c>
      <c r="I28" s="215">
        <f>ROUNDUP('Federal Detail'!$E28*'Federal Detail'!$H28, 0)</f>
        <v>0</v>
      </c>
      <c r="J28" s="215">
        <f>_xlfn.IFNA(FedPersonnel[[#This Row],[Column9]]*VLOOKUP(FedPersonnel[[#This Row],[Column2]], FringeRates[#All], 2, FALSE), 0)</f>
        <v>0</v>
      </c>
      <c r="K28" s="225">
        <f>FedPersonnel[[#This Row],[Column3]]*(1+FedPersonnel[[#This Row],[Column4]])</f>
        <v>0</v>
      </c>
      <c r="L28" s="182"/>
      <c r="M28" s="174">
        <f>IF(FedPersonnel[[#This Row],[Column12]]&gt;0, FedPersonnel[[#This Row],[Column12]]/INDEX('Month Lookup'!$B$22:$B$24, MATCH(FedPersonnel[[#This Row],[Column46]], 'Month Lookup'!$A$22:$A$24, 0)), 0)</f>
        <v>0</v>
      </c>
      <c r="N28" s="215">
        <f>ROUNDUP(FedPersonnel[[#This Row],[Column11]]*FedPersonnel[[#This Row],[Column15]], 0)</f>
        <v>0</v>
      </c>
      <c r="O28" s="215">
        <f>_xlfn.IFNA(FedPersonnel[[#This Row],[Column16]]*VLOOKUP(FedPersonnel[[#This Row],[Column2]], FringeRates[#All], 2, FALSE), 0)</f>
        <v>0</v>
      </c>
      <c r="P28" s="225">
        <f>FedPersonnel[[#This Row],[Column11]]*(1+FedPersonnel[[#This Row],[Column4]])</f>
        <v>0</v>
      </c>
      <c r="Q28" s="182"/>
      <c r="R28" s="174">
        <f>IF(FedPersonnel[[#This Row],[Column19]]&gt;0, FedPersonnel[[#This Row],[Column19]]/INDEX('Month Lookup'!$B$22:$B$24, MATCH(FedPersonnel[[#This Row],[Column46]], 'Month Lookup'!$A$22:$A$24, 0)), 0)</f>
        <v>0</v>
      </c>
      <c r="S28" s="215">
        <f>ROUNDUP(FedPersonnel[[#This Row],[Column18]]*FedPersonnel[[#This Row],[Column22]], 0)</f>
        <v>0</v>
      </c>
      <c r="T28" s="215">
        <f>_xlfn.IFNA(FedPersonnel[[#This Row],[Column23]]*VLOOKUP(FedPersonnel[[#This Row],[Column2]], FringeRates[#All], 2, FALSE), 0)</f>
        <v>0</v>
      </c>
      <c r="U28" s="225">
        <f>FedPersonnel[[#This Row],[Column18]]*(1+FedPersonnel[[#This Row],[Column4]])</f>
        <v>0</v>
      </c>
      <c r="V28" s="182"/>
      <c r="W28" s="174">
        <f>IF(FedPersonnel[[#This Row],[Column26]]&gt;0, FedPersonnel[[#This Row],[Column26]]/INDEX('Month Lookup'!$B$22:$B$24, MATCH(FedPersonnel[[#This Row],[Column46]], 'Month Lookup'!$A$22:$A$24, 0)), 0)</f>
        <v>0</v>
      </c>
      <c r="X28" s="215">
        <f>ROUNDUP(FedPersonnel[[#This Row],[Column25]]*FedPersonnel[[#This Row],[Column27]], 0)</f>
        <v>0</v>
      </c>
      <c r="Y28" s="237">
        <f>_xlfn.IFNA(FedPersonnel[[#This Row],[Column28]]*VLOOKUP(FedPersonnel[[#This Row],[Column2]], FringeRates[#All], 2, FALSE), 0)</f>
        <v>0</v>
      </c>
      <c r="Z28" s="235">
        <f>'Federal Detail'!$U28*(1+'Federal Detail'!$F28)</f>
        <v>0</v>
      </c>
      <c r="AA28" s="183"/>
      <c r="AB28" s="174">
        <f>IF(FedPersonnel[[#This Row],[Column33]]&gt;0, FedPersonnel[[#This Row],[Column33]]/INDEX('Month Lookup'!$B$22:$B$24, MATCH(FedPersonnel[[#This Row],[Column46]], 'Month Lookup'!$A$22:$A$24, 0)), 0)</f>
        <v>0</v>
      </c>
      <c r="AC28" s="215">
        <f>ROUNDUP(FedPersonnel[[#This Row],[Column32]]*FedPersonnel[[#This Row],[Column34]], 0)</f>
        <v>0</v>
      </c>
      <c r="AD28" s="334">
        <f>_xlfn.IFNA(FedPersonnel[[#This Row],[Column35]]*VLOOKUP(FedPersonnel[[#This Row],[Column2]], FringeRates[#All], 2, FALSE), 0)</f>
        <v>0</v>
      </c>
      <c r="AE28" s="315">
        <f>SUM(FedPersonnel[[#This Row],[Column9]],FedPersonnel[[#This Row],[Column10]],FedPersonnel[[#This Row],[Column16]:[Column17]],FedPersonnel[[#This Row],[Column23]:[Column24]],FedPersonnel[[#This Row],[Column28]:[Column29]],FedPersonnel[[#This Row],[Column35]:[Column36]])</f>
        <v>0</v>
      </c>
      <c r="AF28" s="339">
        <f>IF(FedPersonnel[[#This Row],[Column8]]=FedPersonnel[[#This Row],[Column15]], 1, 0)</f>
        <v>1</v>
      </c>
      <c r="AG28" s="338">
        <f>IF(FedPersonnel[[#This Row],[Column15]]=FedPersonnel[[#This Row],[Column22]], 1, 0)</f>
        <v>1</v>
      </c>
      <c r="AH28" s="338">
        <f>IF(FedPersonnel[[#This Row],[Column22]]=FedPersonnel[[#This Row],[Column27]], 1, 0)</f>
        <v>1</v>
      </c>
      <c r="AI28" s="338">
        <f>IF(FedPersonnel[[#This Row],[Column27]]=FedPersonnel[[#This Row],[Column34]], 1, 0)</f>
        <v>1</v>
      </c>
      <c r="AK28"/>
      <c r="AL28"/>
      <c r="AM28"/>
      <c r="AN28"/>
      <c r="AO28"/>
    </row>
    <row r="29" spans="1:43" ht="14.25">
      <c r="A29" s="193"/>
      <c r="B29" s="184"/>
      <c r="C29" s="184"/>
      <c r="D29" s="184"/>
      <c r="E29" s="415"/>
      <c r="F29" s="413">
        <v>0</v>
      </c>
      <c r="G29" s="181"/>
      <c r="H29" s="174">
        <f>IF(FedPersonnel[[#This Row],[Column5]]&gt;0, FedPersonnel[[#This Row],[Column5]]/INDEX('Month Lookup'!$B$22:$B$24, MATCH(FedPersonnel[[#This Row],[Column46]], 'Month Lookup'!$A$22:$A$24, 0)), 0)</f>
        <v>0</v>
      </c>
      <c r="I29" s="215">
        <f>ROUNDUP('Federal Detail'!$E29*'Federal Detail'!$H29, 0)</f>
        <v>0</v>
      </c>
      <c r="J29" s="215">
        <f>_xlfn.IFNA(FedPersonnel[[#This Row],[Column9]]*VLOOKUP(FedPersonnel[[#This Row],[Column2]], FringeRates[#All], 2, FALSE), 0)</f>
        <v>0</v>
      </c>
      <c r="K29" s="225">
        <f>FedPersonnel[[#This Row],[Column3]]*(1+FedPersonnel[[#This Row],[Column4]])</f>
        <v>0</v>
      </c>
      <c r="L29" s="182"/>
      <c r="M29" s="174">
        <f>IF(FedPersonnel[[#This Row],[Column12]]&gt;0, FedPersonnel[[#This Row],[Column12]]/INDEX('Month Lookup'!$B$22:$B$24, MATCH(FedPersonnel[[#This Row],[Column46]], 'Month Lookup'!$A$22:$A$24, 0)), 0)</f>
        <v>0</v>
      </c>
      <c r="N29" s="215">
        <f>ROUNDUP(FedPersonnel[[#This Row],[Column11]]*FedPersonnel[[#This Row],[Column15]], 0)</f>
        <v>0</v>
      </c>
      <c r="O29" s="215">
        <f>_xlfn.IFNA(FedPersonnel[[#This Row],[Column16]]*VLOOKUP(FedPersonnel[[#This Row],[Column2]], FringeRates[#All], 2, FALSE), 0)</f>
        <v>0</v>
      </c>
      <c r="P29" s="225">
        <f>FedPersonnel[[#This Row],[Column11]]*(1+FedPersonnel[[#This Row],[Column4]])</f>
        <v>0</v>
      </c>
      <c r="Q29" s="182"/>
      <c r="R29" s="174">
        <f>IF(FedPersonnel[[#This Row],[Column19]]&gt;0, FedPersonnel[[#This Row],[Column19]]/INDEX('Month Lookup'!$B$22:$B$24, MATCH(FedPersonnel[[#This Row],[Column46]], 'Month Lookup'!$A$22:$A$24, 0)), 0)</f>
        <v>0</v>
      </c>
      <c r="S29" s="215">
        <f>ROUNDUP(FedPersonnel[[#This Row],[Column18]]*FedPersonnel[[#This Row],[Column22]], 0)</f>
        <v>0</v>
      </c>
      <c r="T29" s="215">
        <f>_xlfn.IFNA(FedPersonnel[[#This Row],[Column23]]*VLOOKUP(FedPersonnel[[#This Row],[Column2]], FringeRates[#All], 2, FALSE), 0)</f>
        <v>0</v>
      </c>
      <c r="U29" s="225">
        <f>FedPersonnel[[#This Row],[Column18]]*(1+FedPersonnel[[#This Row],[Column4]])</f>
        <v>0</v>
      </c>
      <c r="V29" s="182"/>
      <c r="W29" s="174">
        <f>IF(FedPersonnel[[#This Row],[Column26]]&gt;0, FedPersonnel[[#This Row],[Column26]]/INDEX('Month Lookup'!$B$22:$B$24, MATCH(FedPersonnel[[#This Row],[Column46]], 'Month Lookup'!$A$22:$A$24, 0)), 0)</f>
        <v>0</v>
      </c>
      <c r="X29" s="215">
        <f>ROUNDUP(FedPersonnel[[#This Row],[Column25]]*FedPersonnel[[#This Row],[Column27]], 0)</f>
        <v>0</v>
      </c>
      <c r="Y29" s="237">
        <f>_xlfn.IFNA(FedPersonnel[[#This Row],[Column28]]*VLOOKUP(FedPersonnel[[#This Row],[Column2]], FringeRates[#All], 2, FALSE), 0)</f>
        <v>0</v>
      </c>
      <c r="Z29" s="235">
        <f>'Federal Detail'!$U29*(1+'Federal Detail'!$F29)</f>
        <v>0</v>
      </c>
      <c r="AA29" s="183"/>
      <c r="AB29" s="174">
        <f>IF(FedPersonnel[[#This Row],[Column33]]&gt;0, FedPersonnel[[#This Row],[Column33]]/INDEX('Month Lookup'!$B$22:$B$24, MATCH(FedPersonnel[[#This Row],[Column46]], 'Month Lookup'!$A$22:$A$24, 0)), 0)</f>
        <v>0</v>
      </c>
      <c r="AC29" s="215">
        <f>ROUNDUP(FedPersonnel[[#This Row],[Column32]]*FedPersonnel[[#This Row],[Column34]], 0)</f>
        <v>0</v>
      </c>
      <c r="AD29" s="334">
        <f>_xlfn.IFNA(FedPersonnel[[#This Row],[Column35]]*VLOOKUP(FedPersonnel[[#This Row],[Column2]], FringeRates[#All], 2, FALSE), 0)</f>
        <v>0</v>
      </c>
      <c r="AE29" s="315">
        <f>SUM(FedPersonnel[[#This Row],[Column9]],FedPersonnel[[#This Row],[Column10]],FedPersonnel[[#This Row],[Column16]:[Column17]],FedPersonnel[[#This Row],[Column23]:[Column24]],FedPersonnel[[#This Row],[Column28]:[Column29]],FedPersonnel[[#This Row],[Column35]:[Column36]])</f>
        <v>0</v>
      </c>
      <c r="AF29" s="339">
        <f>IF(FedPersonnel[[#This Row],[Column8]]=FedPersonnel[[#This Row],[Column15]], 1, 0)</f>
        <v>1</v>
      </c>
      <c r="AG29" s="338">
        <f>IF(FedPersonnel[[#This Row],[Column15]]=FedPersonnel[[#This Row],[Column22]], 1, 0)</f>
        <v>1</v>
      </c>
      <c r="AH29" s="338">
        <f>IF(FedPersonnel[[#This Row],[Column22]]=FedPersonnel[[#This Row],[Column27]], 1, 0)</f>
        <v>1</v>
      </c>
      <c r="AI29" s="338">
        <f>IF(FedPersonnel[[#This Row],[Column27]]=FedPersonnel[[#This Row],[Column34]], 1, 0)</f>
        <v>1</v>
      </c>
      <c r="AK29"/>
      <c r="AL29"/>
      <c r="AM29"/>
      <c r="AN29"/>
      <c r="AO29"/>
    </row>
    <row r="30" spans="1:43" ht="14.25">
      <c r="A30" s="193"/>
      <c r="B30" s="184"/>
      <c r="C30" s="184"/>
      <c r="D30" s="184"/>
      <c r="E30" s="415"/>
      <c r="F30" s="413">
        <v>0</v>
      </c>
      <c r="G30" s="181"/>
      <c r="H30" s="174">
        <f>IF(FedPersonnel[[#This Row],[Column5]]&gt;0, FedPersonnel[[#This Row],[Column5]]/INDEX('Month Lookup'!$B$22:$B$24, MATCH(FedPersonnel[[#This Row],[Column46]], 'Month Lookup'!$A$22:$A$24, 0)), 0)</f>
        <v>0</v>
      </c>
      <c r="I30" s="215">
        <f>ROUNDUP('Federal Detail'!$E30*'Federal Detail'!$H30, 0)</f>
        <v>0</v>
      </c>
      <c r="J30" s="215">
        <f>_xlfn.IFNA(FedPersonnel[[#This Row],[Column9]]*VLOOKUP(FedPersonnel[[#This Row],[Column2]], FringeRates[#All], 2, FALSE), 0)</f>
        <v>0</v>
      </c>
      <c r="K30" s="225">
        <f>FedPersonnel[[#This Row],[Column3]]*(1+FedPersonnel[[#This Row],[Column4]])</f>
        <v>0</v>
      </c>
      <c r="L30" s="182"/>
      <c r="M30" s="174">
        <f>IF(FedPersonnel[[#This Row],[Column12]]&gt;0, FedPersonnel[[#This Row],[Column12]]/INDEX('Month Lookup'!$B$22:$B$24, MATCH(FedPersonnel[[#This Row],[Column46]], 'Month Lookup'!$A$22:$A$24, 0)), 0)</f>
        <v>0</v>
      </c>
      <c r="N30" s="215">
        <f>ROUNDUP(FedPersonnel[[#This Row],[Column11]]*FedPersonnel[[#This Row],[Column15]], 0)</f>
        <v>0</v>
      </c>
      <c r="O30" s="215">
        <f>_xlfn.IFNA(FedPersonnel[[#This Row],[Column16]]*VLOOKUP(FedPersonnel[[#This Row],[Column2]], FringeRates[#All], 2, FALSE), 0)</f>
        <v>0</v>
      </c>
      <c r="P30" s="225">
        <f>FedPersonnel[[#This Row],[Column11]]*(1+FedPersonnel[[#This Row],[Column4]])</f>
        <v>0</v>
      </c>
      <c r="Q30" s="182"/>
      <c r="R30" s="174">
        <f>IF(FedPersonnel[[#This Row],[Column19]]&gt;0, FedPersonnel[[#This Row],[Column19]]/INDEX('Month Lookup'!$B$22:$B$24, MATCH(FedPersonnel[[#This Row],[Column46]], 'Month Lookup'!$A$22:$A$24, 0)), 0)</f>
        <v>0</v>
      </c>
      <c r="S30" s="215">
        <f>ROUNDUP(FedPersonnel[[#This Row],[Column18]]*FedPersonnel[[#This Row],[Column22]], 0)</f>
        <v>0</v>
      </c>
      <c r="T30" s="215">
        <f>_xlfn.IFNA(FedPersonnel[[#This Row],[Column23]]*VLOOKUP(FedPersonnel[[#This Row],[Column2]], FringeRates[#All], 2, FALSE), 0)</f>
        <v>0</v>
      </c>
      <c r="U30" s="225">
        <f>FedPersonnel[[#This Row],[Column18]]*(1+FedPersonnel[[#This Row],[Column4]])</f>
        <v>0</v>
      </c>
      <c r="V30" s="182"/>
      <c r="W30" s="174">
        <f>IF(FedPersonnel[[#This Row],[Column26]]&gt;0, FedPersonnel[[#This Row],[Column26]]/INDEX('Month Lookup'!$B$22:$B$24, MATCH(FedPersonnel[[#This Row],[Column46]], 'Month Lookup'!$A$22:$A$24, 0)), 0)</f>
        <v>0</v>
      </c>
      <c r="X30" s="215">
        <f>ROUNDUP(FedPersonnel[[#This Row],[Column25]]*FedPersonnel[[#This Row],[Column27]], 0)</f>
        <v>0</v>
      </c>
      <c r="Y30" s="237">
        <f>_xlfn.IFNA(FedPersonnel[[#This Row],[Column28]]*VLOOKUP(FedPersonnel[[#This Row],[Column2]], FringeRates[#All], 2, FALSE), 0)</f>
        <v>0</v>
      </c>
      <c r="Z30" s="235">
        <f>'Federal Detail'!$U30*(1+'Federal Detail'!$F30)</f>
        <v>0</v>
      </c>
      <c r="AA30" s="183"/>
      <c r="AB30" s="174">
        <f>IF(FedPersonnel[[#This Row],[Column33]]&gt;0, FedPersonnel[[#This Row],[Column33]]/INDEX('Month Lookup'!$B$22:$B$24, MATCH(FedPersonnel[[#This Row],[Column46]], 'Month Lookup'!$A$22:$A$24, 0)), 0)</f>
        <v>0</v>
      </c>
      <c r="AC30" s="215">
        <f>ROUNDUP(FedPersonnel[[#This Row],[Column32]]*FedPersonnel[[#This Row],[Column34]], 0)</f>
        <v>0</v>
      </c>
      <c r="AD30" s="334">
        <f>_xlfn.IFNA(FedPersonnel[[#This Row],[Column35]]*VLOOKUP(FedPersonnel[[#This Row],[Column2]], FringeRates[#All], 2, FALSE), 0)</f>
        <v>0</v>
      </c>
      <c r="AE30" s="315">
        <f>SUM(FedPersonnel[[#This Row],[Column9]],FedPersonnel[[#This Row],[Column10]],FedPersonnel[[#This Row],[Column16]:[Column17]],FedPersonnel[[#This Row],[Column23]:[Column24]],FedPersonnel[[#This Row],[Column28]:[Column29]],FedPersonnel[[#This Row],[Column35]:[Column36]])</f>
        <v>0</v>
      </c>
      <c r="AF30" s="339">
        <f>IF(FedPersonnel[[#This Row],[Column8]]=FedPersonnel[[#This Row],[Column15]], 1, 0)</f>
        <v>1</v>
      </c>
      <c r="AG30" s="338">
        <f>IF(FedPersonnel[[#This Row],[Column15]]=FedPersonnel[[#This Row],[Column22]], 1, 0)</f>
        <v>1</v>
      </c>
      <c r="AH30" s="338">
        <f>IF(FedPersonnel[[#This Row],[Column22]]=FedPersonnel[[#This Row],[Column27]], 1, 0)</f>
        <v>1</v>
      </c>
      <c r="AI30" s="338">
        <f>IF(FedPersonnel[[#This Row],[Column27]]=FedPersonnel[[#This Row],[Column34]], 1, 0)</f>
        <v>1</v>
      </c>
      <c r="AK30"/>
      <c r="AL30"/>
      <c r="AM30"/>
      <c r="AN30"/>
      <c r="AO30"/>
    </row>
    <row r="31" spans="1:43" ht="14.25">
      <c r="A31" s="193"/>
      <c r="B31" s="184"/>
      <c r="C31" s="184"/>
      <c r="D31" s="184"/>
      <c r="E31" s="415"/>
      <c r="F31" s="413">
        <v>0</v>
      </c>
      <c r="G31" s="181"/>
      <c r="H31" s="174">
        <f>IF(FedPersonnel[[#This Row],[Column5]]&gt;0, FedPersonnel[[#This Row],[Column5]]/INDEX('Month Lookup'!$B$22:$B$24, MATCH(FedPersonnel[[#This Row],[Column46]], 'Month Lookup'!$A$22:$A$24, 0)), 0)</f>
        <v>0</v>
      </c>
      <c r="I31" s="215">
        <f>ROUNDUP('Federal Detail'!$E31*'Federal Detail'!$H31, 0)</f>
        <v>0</v>
      </c>
      <c r="J31" s="215">
        <f>_xlfn.IFNA(FedPersonnel[[#This Row],[Column9]]*VLOOKUP(FedPersonnel[[#This Row],[Column2]], FringeRates[#All], 2, FALSE), 0)</f>
        <v>0</v>
      </c>
      <c r="K31" s="225">
        <f>FedPersonnel[[#This Row],[Column3]]*(1+FedPersonnel[[#This Row],[Column4]])</f>
        <v>0</v>
      </c>
      <c r="L31" s="182"/>
      <c r="M31" s="174">
        <f>IF(FedPersonnel[[#This Row],[Column12]]&gt;0, FedPersonnel[[#This Row],[Column12]]/INDEX('Month Lookup'!$B$22:$B$24, MATCH(FedPersonnel[[#This Row],[Column46]], 'Month Lookup'!$A$22:$A$24, 0)), 0)</f>
        <v>0</v>
      </c>
      <c r="N31" s="215">
        <f>ROUNDUP(FedPersonnel[[#This Row],[Column11]]*FedPersonnel[[#This Row],[Column15]], 0)</f>
        <v>0</v>
      </c>
      <c r="O31" s="215">
        <f>_xlfn.IFNA(FedPersonnel[[#This Row],[Column16]]*VLOOKUP(FedPersonnel[[#This Row],[Column2]], FringeRates[#All], 2, FALSE), 0)</f>
        <v>0</v>
      </c>
      <c r="P31" s="225">
        <f>FedPersonnel[[#This Row],[Column11]]*(1+FedPersonnel[[#This Row],[Column4]])</f>
        <v>0</v>
      </c>
      <c r="Q31" s="182"/>
      <c r="R31" s="174">
        <f>IF(FedPersonnel[[#This Row],[Column19]]&gt;0, FedPersonnel[[#This Row],[Column19]]/INDEX('Month Lookup'!$B$22:$B$24, MATCH(FedPersonnel[[#This Row],[Column46]], 'Month Lookup'!$A$22:$A$24, 0)), 0)</f>
        <v>0</v>
      </c>
      <c r="S31" s="215">
        <f>ROUNDUP(FedPersonnel[[#This Row],[Column18]]*FedPersonnel[[#This Row],[Column22]], 0)</f>
        <v>0</v>
      </c>
      <c r="T31" s="215">
        <f>_xlfn.IFNA(FedPersonnel[[#This Row],[Column23]]*VLOOKUP(FedPersonnel[[#This Row],[Column2]], FringeRates[#All], 2, FALSE), 0)</f>
        <v>0</v>
      </c>
      <c r="U31" s="225">
        <f>FedPersonnel[[#This Row],[Column18]]*(1+FedPersonnel[[#This Row],[Column4]])</f>
        <v>0</v>
      </c>
      <c r="V31" s="182"/>
      <c r="W31" s="174">
        <f>IF(FedPersonnel[[#This Row],[Column26]]&gt;0, FedPersonnel[[#This Row],[Column26]]/INDEX('Month Lookup'!$B$22:$B$24, MATCH(FedPersonnel[[#This Row],[Column46]], 'Month Lookup'!$A$22:$A$24, 0)), 0)</f>
        <v>0</v>
      </c>
      <c r="X31" s="215">
        <f>ROUNDUP(FedPersonnel[[#This Row],[Column25]]*FedPersonnel[[#This Row],[Column27]], 0)</f>
        <v>0</v>
      </c>
      <c r="Y31" s="237">
        <f>_xlfn.IFNA(FedPersonnel[[#This Row],[Column28]]*VLOOKUP(FedPersonnel[[#This Row],[Column2]], FringeRates[#All], 2, FALSE), 0)</f>
        <v>0</v>
      </c>
      <c r="Z31" s="235">
        <f>'Federal Detail'!$U31*(1+'Federal Detail'!$F31)</f>
        <v>0</v>
      </c>
      <c r="AA31" s="183"/>
      <c r="AB31" s="174">
        <f>IF(FedPersonnel[[#This Row],[Column33]]&gt;0, FedPersonnel[[#This Row],[Column33]]/INDEX('Month Lookup'!$B$22:$B$24, MATCH(FedPersonnel[[#This Row],[Column46]], 'Month Lookup'!$A$22:$A$24, 0)), 0)</f>
        <v>0</v>
      </c>
      <c r="AC31" s="215">
        <f>ROUNDUP(FedPersonnel[[#This Row],[Column32]]*FedPersonnel[[#This Row],[Column34]], 0)</f>
        <v>0</v>
      </c>
      <c r="AD31" s="334">
        <f>_xlfn.IFNA(FedPersonnel[[#This Row],[Column35]]*VLOOKUP(FedPersonnel[[#This Row],[Column2]], FringeRates[#All], 2, FALSE), 0)</f>
        <v>0</v>
      </c>
      <c r="AE31" s="315">
        <f>SUM(FedPersonnel[[#This Row],[Column9]],FedPersonnel[[#This Row],[Column10]],FedPersonnel[[#This Row],[Column16]:[Column17]],FedPersonnel[[#This Row],[Column23]:[Column24]],FedPersonnel[[#This Row],[Column28]:[Column29]],FedPersonnel[[#This Row],[Column35]:[Column36]])</f>
        <v>0</v>
      </c>
      <c r="AF31" s="339">
        <f>IF(FedPersonnel[[#This Row],[Column8]]=FedPersonnel[[#This Row],[Column15]], 1, 0)</f>
        <v>1</v>
      </c>
      <c r="AG31" s="338">
        <f>IF(FedPersonnel[[#This Row],[Column15]]=FedPersonnel[[#This Row],[Column22]], 1, 0)</f>
        <v>1</v>
      </c>
      <c r="AH31" s="338">
        <f>IF(FedPersonnel[[#This Row],[Column22]]=FedPersonnel[[#This Row],[Column27]], 1, 0)</f>
        <v>1</v>
      </c>
      <c r="AI31" s="338">
        <f>IF(FedPersonnel[[#This Row],[Column27]]=FedPersonnel[[#This Row],[Column34]], 1, 0)</f>
        <v>1</v>
      </c>
      <c r="AK31"/>
      <c r="AL31"/>
      <c r="AM31"/>
      <c r="AN31"/>
      <c r="AO31"/>
    </row>
    <row r="32" spans="1:43" ht="14.25">
      <c r="A32" s="193"/>
      <c r="B32" s="184"/>
      <c r="C32" s="184"/>
      <c r="D32" s="184"/>
      <c r="E32" s="415"/>
      <c r="F32" s="413">
        <v>0</v>
      </c>
      <c r="G32" s="181"/>
      <c r="H32" s="174">
        <f>IF(FedPersonnel[[#This Row],[Column5]]&gt;0, FedPersonnel[[#This Row],[Column5]]/INDEX('Month Lookup'!$B$22:$B$24, MATCH(FedPersonnel[[#This Row],[Column46]], 'Month Lookup'!$A$22:$A$24, 0)), 0)</f>
        <v>0</v>
      </c>
      <c r="I32" s="215">
        <f>ROUNDUP('Federal Detail'!$E32*'Federal Detail'!$H32, 0)</f>
        <v>0</v>
      </c>
      <c r="J32" s="215">
        <f>_xlfn.IFNA(FedPersonnel[[#This Row],[Column9]]*VLOOKUP(FedPersonnel[[#This Row],[Column2]], FringeRates[#All], 2, FALSE), 0)</f>
        <v>0</v>
      </c>
      <c r="K32" s="225">
        <f>FedPersonnel[[#This Row],[Column3]]*(1+FedPersonnel[[#This Row],[Column4]])</f>
        <v>0</v>
      </c>
      <c r="L32" s="182"/>
      <c r="M32" s="174">
        <f>IF(FedPersonnel[[#This Row],[Column12]]&gt;0, FedPersonnel[[#This Row],[Column12]]/INDEX('Month Lookup'!$B$22:$B$24, MATCH(FedPersonnel[[#This Row],[Column46]], 'Month Lookup'!$A$22:$A$24, 0)), 0)</f>
        <v>0</v>
      </c>
      <c r="N32" s="215">
        <f>ROUNDUP(FedPersonnel[[#This Row],[Column11]]*FedPersonnel[[#This Row],[Column15]], 0)</f>
        <v>0</v>
      </c>
      <c r="O32" s="215">
        <f>_xlfn.IFNA(FedPersonnel[[#This Row],[Column16]]*VLOOKUP(FedPersonnel[[#This Row],[Column2]], FringeRates[#All], 2, FALSE), 0)</f>
        <v>0</v>
      </c>
      <c r="P32" s="225">
        <f>FedPersonnel[[#This Row],[Column11]]*(1+FedPersonnel[[#This Row],[Column4]])</f>
        <v>0</v>
      </c>
      <c r="Q32" s="182"/>
      <c r="R32" s="174">
        <f>IF(FedPersonnel[[#This Row],[Column19]]&gt;0, FedPersonnel[[#This Row],[Column19]]/INDEX('Month Lookup'!$B$22:$B$24, MATCH(FedPersonnel[[#This Row],[Column46]], 'Month Lookup'!$A$22:$A$24, 0)), 0)</f>
        <v>0</v>
      </c>
      <c r="S32" s="215">
        <f>ROUNDUP(FedPersonnel[[#This Row],[Column18]]*FedPersonnel[[#This Row],[Column22]], 0)</f>
        <v>0</v>
      </c>
      <c r="T32" s="215">
        <f>_xlfn.IFNA(FedPersonnel[[#This Row],[Column23]]*VLOOKUP(FedPersonnel[[#This Row],[Column2]], FringeRates[#All], 2, FALSE), 0)</f>
        <v>0</v>
      </c>
      <c r="U32" s="225">
        <f>FedPersonnel[[#This Row],[Column18]]*(1+FedPersonnel[[#This Row],[Column4]])</f>
        <v>0</v>
      </c>
      <c r="V32" s="182"/>
      <c r="W32" s="174">
        <f>IF(FedPersonnel[[#This Row],[Column26]]&gt;0, FedPersonnel[[#This Row],[Column26]]/INDEX('Month Lookup'!$B$22:$B$24, MATCH(FedPersonnel[[#This Row],[Column46]], 'Month Lookup'!$A$22:$A$24, 0)), 0)</f>
        <v>0</v>
      </c>
      <c r="X32" s="215">
        <f>ROUNDUP(FedPersonnel[[#This Row],[Column25]]*FedPersonnel[[#This Row],[Column27]], 0)</f>
        <v>0</v>
      </c>
      <c r="Y32" s="237">
        <f>_xlfn.IFNA(FedPersonnel[[#This Row],[Column28]]*VLOOKUP(FedPersonnel[[#This Row],[Column2]], FringeRates[#All], 2, FALSE), 0)</f>
        <v>0</v>
      </c>
      <c r="Z32" s="235">
        <f>'Federal Detail'!$U32*(1+'Federal Detail'!$F32)</f>
        <v>0</v>
      </c>
      <c r="AA32" s="183"/>
      <c r="AB32" s="174">
        <f>IF(FedPersonnel[[#This Row],[Column33]]&gt;0, FedPersonnel[[#This Row],[Column33]]/INDEX('Month Lookup'!$B$22:$B$24, MATCH(FedPersonnel[[#This Row],[Column46]], 'Month Lookup'!$A$22:$A$24, 0)), 0)</f>
        <v>0</v>
      </c>
      <c r="AC32" s="215">
        <f>ROUNDUP(FedPersonnel[[#This Row],[Column32]]*FedPersonnel[[#This Row],[Column34]], 0)</f>
        <v>0</v>
      </c>
      <c r="AD32" s="334">
        <f>_xlfn.IFNA(FedPersonnel[[#This Row],[Column35]]*VLOOKUP(FedPersonnel[[#This Row],[Column2]], FringeRates[#All], 2, FALSE), 0)</f>
        <v>0</v>
      </c>
      <c r="AE32" s="315">
        <f>SUM(FedPersonnel[[#This Row],[Column9]],FedPersonnel[[#This Row],[Column10]],FedPersonnel[[#This Row],[Column16]:[Column17]],FedPersonnel[[#This Row],[Column23]:[Column24]],FedPersonnel[[#This Row],[Column28]:[Column29]],FedPersonnel[[#This Row],[Column35]:[Column36]])</f>
        <v>0</v>
      </c>
      <c r="AF32" s="337">
        <f>IF(FedPersonnel[[#This Row],[Column8]]=FedPersonnel[[#This Row],[Column15]], 1, 0)</f>
        <v>1</v>
      </c>
      <c r="AG32" s="338">
        <f>IF(FedPersonnel[[#This Row],[Column15]]=FedPersonnel[[#This Row],[Column22]], 1, 0)</f>
        <v>1</v>
      </c>
      <c r="AH32" s="338">
        <f>IF(FedPersonnel[[#This Row],[Column22]]=FedPersonnel[[#This Row],[Column27]], 1, 0)</f>
        <v>1</v>
      </c>
      <c r="AI32" s="338">
        <f>IF(FedPersonnel[[#This Row],[Column27]]=FedPersonnel[[#This Row],[Column34]], 1, 0)</f>
        <v>1</v>
      </c>
      <c r="AK32"/>
      <c r="AL32"/>
      <c r="AM32"/>
      <c r="AN32"/>
      <c r="AO32"/>
    </row>
    <row r="33" spans="1:49" ht="14.25">
      <c r="A33" s="193"/>
      <c r="B33" s="184"/>
      <c r="C33" s="184"/>
      <c r="D33" s="184"/>
      <c r="E33" s="415"/>
      <c r="F33" s="413">
        <v>0</v>
      </c>
      <c r="G33" s="181"/>
      <c r="H33" s="174">
        <f>IF(FedPersonnel[[#This Row],[Column5]]&gt;0, FedPersonnel[[#This Row],[Column5]]/INDEX('Month Lookup'!$B$22:$B$24, MATCH(FedPersonnel[[#This Row],[Column46]], 'Month Lookup'!$A$22:$A$24, 0)), 0)</f>
        <v>0</v>
      </c>
      <c r="I33" s="215">
        <f>ROUNDUP('Federal Detail'!$E33*'Federal Detail'!$H33, 0)</f>
        <v>0</v>
      </c>
      <c r="J33" s="215">
        <f>_xlfn.IFNA(FedPersonnel[[#This Row],[Column9]]*VLOOKUP(FedPersonnel[[#This Row],[Column2]], FringeRates[#All], 2, FALSE), 0)</f>
        <v>0</v>
      </c>
      <c r="K33" s="225">
        <f>FedPersonnel[[#This Row],[Column3]]*(1+FedPersonnel[[#This Row],[Column4]])</f>
        <v>0</v>
      </c>
      <c r="L33" s="182"/>
      <c r="M33" s="174">
        <f>IF(FedPersonnel[[#This Row],[Column12]]&gt;0, FedPersonnel[[#This Row],[Column12]]/INDEX('Month Lookup'!$B$22:$B$24, MATCH(FedPersonnel[[#This Row],[Column46]], 'Month Lookup'!$A$22:$A$24, 0)), 0)</f>
        <v>0</v>
      </c>
      <c r="N33" s="215">
        <f>ROUNDUP(FedPersonnel[[#This Row],[Column11]]*FedPersonnel[[#This Row],[Column15]], 0)</f>
        <v>0</v>
      </c>
      <c r="O33" s="215">
        <f>_xlfn.IFNA(FedPersonnel[[#This Row],[Column16]]*VLOOKUP(FedPersonnel[[#This Row],[Column2]], FringeRates[#All], 2, FALSE), 0)</f>
        <v>0</v>
      </c>
      <c r="P33" s="225">
        <f>FedPersonnel[[#This Row],[Column11]]*(1+FedPersonnel[[#This Row],[Column4]])</f>
        <v>0</v>
      </c>
      <c r="Q33" s="182"/>
      <c r="R33" s="174">
        <f>IF(FedPersonnel[[#This Row],[Column19]]&gt;0, FedPersonnel[[#This Row],[Column19]]/INDEX('Month Lookup'!$B$22:$B$24, MATCH(FedPersonnel[[#This Row],[Column46]], 'Month Lookup'!$A$22:$A$24, 0)), 0)</f>
        <v>0</v>
      </c>
      <c r="S33" s="215">
        <f>ROUNDUP(FedPersonnel[[#This Row],[Column18]]*FedPersonnel[[#This Row],[Column22]], 0)</f>
        <v>0</v>
      </c>
      <c r="T33" s="215">
        <f>_xlfn.IFNA(FedPersonnel[[#This Row],[Column23]]*VLOOKUP(FedPersonnel[[#This Row],[Column2]], FringeRates[#All], 2, FALSE), 0)</f>
        <v>0</v>
      </c>
      <c r="U33" s="225">
        <f>FedPersonnel[[#This Row],[Column18]]*(1+FedPersonnel[[#This Row],[Column4]])</f>
        <v>0</v>
      </c>
      <c r="V33" s="182"/>
      <c r="W33" s="174">
        <f>IF(FedPersonnel[[#This Row],[Column26]]&gt;0, FedPersonnel[[#This Row],[Column26]]/INDEX('Month Lookup'!$B$22:$B$24, MATCH(FedPersonnel[[#This Row],[Column46]], 'Month Lookup'!$A$22:$A$24, 0)), 0)</f>
        <v>0</v>
      </c>
      <c r="X33" s="215">
        <f>ROUNDUP(FedPersonnel[[#This Row],[Column25]]*FedPersonnel[[#This Row],[Column27]], 0)</f>
        <v>0</v>
      </c>
      <c r="Y33" s="237">
        <f>_xlfn.IFNA(FedPersonnel[[#This Row],[Column28]]*VLOOKUP(FedPersonnel[[#This Row],[Column2]], FringeRates[#All], 2, FALSE), 0)</f>
        <v>0</v>
      </c>
      <c r="Z33" s="235">
        <f>'Federal Detail'!$U33*(1+'Federal Detail'!$F33)</f>
        <v>0</v>
      </c>
      <c r="AA33" s="183"/>
      <c r="AB33" s="174">
        <f>IF(FedPersonnel[[#This Row],[Column33]]&gt;0, FedPersonnel[[#This Row],[Column33]]/INDEX('Month Lookup'!$B$22:$B$24, MATCH(FedPersonnel[[#This Row],[Column46]], 'Month Lookup'!$A$22:$A$24, 0)), 0)</f>
        <v>0</v>
      </c>
      <c r="AC33" s="215">
        <f>ROUNDUP(FedPersonnel[[#This Row],[Column32]]*FedPersonnel[[#This Row],[Column34]], 0)</f>
        <v>0</v>
      </c>
      <c r="AD33" s="334">
        <f>_xlfn.IFNA(FedPersonnel[[#This Row],[Column35]]*VLOOKUP(FedPersonnel[[#This Row],[Column2]], FringeRates[#All], 2, FALSE), 0)</f>
        <v>0</v>
      </c>
      <c r="AE33" s="315">
        <f>SUM(FedPersonnel[[#This Row],[Column9]],FedPersonnel[[#This Row],[Column10]],FedPersonnel[[#This Row],[Column16]:[Column17]],FedPersonnel[[#This Row],[Column23]:[Column24]],FedPersonnel[[#This Row],[Column28]:[Column29]],FedPersonnel[[#This Row],[Column35]:[Column36]])</f>
        <v>0</v>
      </c>
      <c r="AF33" s="339">
        <f>IF(FedPersonnel[[#This Row],[Column8]]=FedPersonnel[[#This Row],[Column15]], 1, 0)</f>
        <v>1</v>
      </c>
      <c r="AG33" s="338">
        <f>IF(FedPersonnel[[#This Row],[Column15]]=FedPersonnel[[#This Row],[Column22]], 1, 0)</f>
        <v>1</v>
      </c>
      <c r="AH33" s="338">
        <f>IF(FedPersonnel[[#This Row],[Column22]]=FedPersonnel[[#This Row],[Column27]], 1, 0)</f>
        <v>1</v>
      </c>
      <c r="AI33" s="338">
        <f>IF(FedPersonnel[[#This Row],[Column27]]=FedPersonnel[[#This Row],[Column34]], 1, 0)</f>
        <v>1</v>
      </c>
      <c r="AK33"/>
      <c r="AL33"/>
      <c r="AM33"/>
      <c r="AN33"/>
      <c r="AO33"/>
    </row>
    <row r="34" spans="1:49" ht="14.25">
      <c r="A34" s="194"/>
      <c r="B34" s="184"/>
      <c r="C34" s="184"/>
      <c r="D34" s="184"/>
      <c r="E34" s="415"/>
      <c r="F34" s="413">
        <v>0</v>
      </c>
      <c r="G34" s="181"/>
      <c r="H34" s="174">
        <f>IF(FedPersonnel[[#This Row],[Column5]]&gt;0, FedPersonnel[[#This Row],[Column5]]/INDEX('Month Lookup'!$B$22:$B$24, MATCH(FedPersonnel[[#This Row],[Column46]], 'Month Lookup'!$A$22:$A$24, 0)), 0)</f>
        <v>0</v>
      </c>
      <c r="I34" s="215">
        <f>ROUNDUP('Federal Detail'!$E34*'Federal Detail'!$H34, 0)</f>
        <v>0</v>
      </c>
      <c r="J34" s="215">
        <f>_xlfn.IFNA(FedPersonnel[[#This Row],[Column9]]*VLOOKUP(FedPersonnel[[#This Row],[Column2]], FringeRates[#All], 2, FALSE), 0)</f>
        <v>0</v>
      </c>
      <c r="K34" s="225">
        <f>FedPersonnel[[#This Row],[Column3]]*(1+FedPersonnel[[#This Row],[Column4]])</f>
        <v>0</v>
      </c>
      <c r="L34" s="182"/>
      <c r="M34" s="174">
        <f>IF(FedPersonnel[[#This Row],[Column12]]&gt;0, FedPersonnel[[#This Row],[Column12]]/INDEX('Month Lookup'!$B$22:$B$24, MATCH(FedPersonnel[[#This Row],[Column46]], 'Month Lookup'!$A$22:$A$24, 0)), 0)</f>
        <v>0</v>
      </c>
      <c r="N34" s="215">
        <f>ROUNDUP(FedPersonnel[[#This Row],[Column11]]*FedPersonnel[[#This Row],[Column15]], 0)</f>
        <v>0</v>
      </c>
      <c r="O34" s="215">
        <f>_xlfn.IFNA(FedPersonnel[[#This Row],[Column16]]*VLOOKUP(FedPersonnel[[#This Row],[Column2]], FringeRates[#All], 2, FALSE), 0)</f>
        <v>0</v>
      </c>
      <c r="P34" s="225">
        <f>FedPersonnel[[#This Row],[Column11]]*(1+FedPersonnel[[#This Row],[Column4]])</f>
        <v>0</v>
      </c>
      <c r="Q34" s="182"/>
      <c r="R34" s="174">
        <f>IF(FedPersonnel[[#This Row],[Column19]]&gt;0, FedPersonnel[[#This Row],[Column19]]/INDEX('Month Lookup'!$B$22:$B$24, MATCH(FedPersonnel[[#This Row],[Column46]], 'Month Lookup'!$A$22:$A$24, 0)), 0)</f>
        <v>0</v>
      </c>
      <c r="S34" s="215">
        <f>ROUNDUP(FedPersonnel[[#This Row],[Column18]]*FedPersonnel[[#This Row],[Column22]], 0)</f>
        <v>0</v>
      </c>
      <c r="T34" s="215">
        <f>_xlfn.IFNA(FedPersonnel[[#This Row],[Column23]]*VLOOKUP(FedPersonnel[[#This Row],[Column2]], FringeRates[#All], 2, FALSE), 0)</f>
        <v>0</v>
      </c>
      <c r="U34" s="225">
        <f>FedPersonnel[[#This Row],[Column18]]*(1+FedPersonnel[[#This Row],[Column4]])</f>
        <v>0</v>
      </c>
      <c r="V34" s="182"/>
      <c r="W34" s="174">
        <f>IF(FedPersonnel[[#This Row],[Column26]]&gt;0, FedPersonnel[[#This Row],[Column26]]/INDEX('Month Lookup'!$B$22:$B$24, MATCH(FedPersonnel[[#This Row],[Column46]], 'Month Lookup'!$A$22:$A$24, 0)), 0)</f>
        <v>0</v>
      </c>
      <c r="X34" s="215">
        <f>ROUNDUP(FedPersonnel[[#This Row],[Column25]]*FedPersonnel[[#This Row],[Column27]], 0)</f>
        <v>0</v>
      </c>
      <c r="Y34" s="237">
        <f>_xlfn.IFNA(FedPersonnel[[#This Row],[Column28]]*VLOOKUP(FedPersonnel[[#This Row],[Column2]], FringeRates[#All], 2, FALSE), 0)</f>
        <v>0</v>
      </c>
      <c r="Z34" s="235">
        <f>'Federal Detail'!$U34*(1+'Federal Detail'!$F34)</f>
        <v>0</v>
      </c>
      <c r="AA34" s="183"/>
      <c r="AB34" s="174">
        <f>IF(FedPersonnel[[#This Row],[Column33]]&gt;0, FedPersonnel[[#This Row],[Column33]]/INDEX('Month Lookup'!$B$22:$B$24, MATCH(FedPersonnel[[#This Row],[Column46]], 'Month Lookup'!$A$22:$A$24, 0)), 0)</f>
        <v>0</v>
      </c>
      <c r="AC34" s="215">
        <f>ROUNDUP(FedPersonnel[[#This Row],[Column32]]*FedPersonnel[[#This Row],[Column34]], 0)</f>
        <v>0</v>
      </c>
      <c r="AD34" s="334">
        <f>_xlfn.IFNA(FedPersonnel[[#This Row],[Column35]]*VLOOKUP(FedPersonnel[[#This Row],[Column2]], FringeRates[#All], 2, FALSE), 0)</f>
        <v>0</v>
      </c>
      <c r="AE34" s="315">
        <f>SUM(FedPersonnel[[#This Row],[Column9]],FedPersonnel[[#This Row],[Column10]],FedPersonnel[[#This Row],[Column16]:[Column17]],FedPersonnel[[#This Row],[Column23]:[Column24]],FedPersonnel[[#This Row],[Column28]:[Column29]],FedPersonnel[[#This Row],[Column35]:[Column36]])</f>
        <v>0</v>
      </c>
      <c r="AF34" s="337">
        <f>IF(FedPersonnel[[#This Row],[Column8]]=FedPersonnel[[#This Row],[Column15]], 1, 0)</f>
        <v>1</v>
      </c>
      <c r="AG34" s="338">
        <f>IF(FedPersonnel[[#This Row],[Column15]]=FedPersonnel[[#This Row],[Column22]], 1, 0)</f>
        <v>1</v>
      </c>
      <c r="AH34" s="338">
        <f>IF(FedPersonnel[[#This Row],[Column22]]=FedPersonnel[[#This Row],[Column27]], 1, 0)</f>
        <v>1</v>
      </c>
      <c r="AI34" s="338">
        <f>IF(FedPersonnel[[#This Row],[Column27]]=FedPersonnel[[#This Row],[Column34]], 1, 0)</f>
        <v>1</v>
      </c>
      <c r="AK34"/>
      <c r="AL34"/>
      <c r="AM34"/>
      <c r="AN34"/>
      <c r="AO34"/>
    </row>
    <row r="35" spans="1:49" ht="14.25">
      <c r="A35" s="193"/>
      <c r="B35" s="184"/>
      <c r="C35" s="184"/>
      <c r="D35" s="184"/>
      <c r="E35" s="415"/>
      <c r="F35" s="413">
        <v>0</v>
      </c>
      <c r="G35" s="181"/>
      <c r="H35" s="174">
        <f>IF(FedPersonnel[[#This Row],[Column5]]&gt;0, FedPersonnel[[#This Row],[Column5]]/INDEX('Month Lookup'!$B$22:$B$24, MATCH(FedPersonnel[[#This Row],[Column46]], 'Month Lookup'!$A$22:$A$24, 0)), 0)</f>
        <v>0</v>
      </c>
      <c r="I35" s="215">
        <f>ROUNDUP('Federal Detail'!$E35*'Federal Detail'!$H35, 0)</f>
        <v>0</v>
      </c>
      <c r="J35" s="215">
        <f>_xlfn.IFNA(FedPersonnel[[#This Row],[Column9]]*VLOOKUP(FedPersonnel[[#This Row],[Column2]], FringeRates[#All], 2, FALSE), 0)</f>
        <v>0</v>
      </c>
      <c r="K35" s="225">
        <f>FedPersonnel[[#This Row],[Column3]]*(1+FedPersonnel[[#This Row],[Column4]])</f>
        <v>0</v>
      </c>
      <c r="L35" s="182"/>
      <c r="M35" s="174">
        <f>IF(FedPersonnel[[#This Row],[Column12]]&gt;0, FedPersonnel[[#This Row],[Column12]]/INDEX('Month Lookup'!$B$22:$B$24, MATCH(FedPersonnel[[#This Row],[Column46]], 'Month Lookup'!$A$22:$A$24, 0)), 0)</f>
        <v>0</v>
      </c>
      <c r="N35" s="215">
        <f>ROUNDUP(FedPersonnel[[#This Row],[Column11]]*FedPersonnel[[#This Row],[Column15]], 0)</f>
        <v>0</v>
      </c>
      <c r="O35" s="215">
        <f>_xlfn.IFNA(FedPersonnel[[#This Row],[Column16]]*VLOOKUP(FedPersonnel[[#This Row],[Column2]], FringeRates[#All], 2, FALSE), 0)</f>
        <v>0</v>
      </c>
      <c r="P35" s="225">
        <f>FedPersonnel[[#This Row],[Column11]]*(1+FedPersonnel[[#This Row],[Column4]])</f>
        <v>0</v>
      </c>
      <c r="Q35" s="182"/>
      <c r="R35" s="174">
        <f>IF(FedPersonnel[[#This Row],[Column19]]&gt;0, FedPersonnel[[#This Row],[Column19]]/INDEX('Month Lookup'!$B$22:$B$24, MATCH(FedPersonnel[[#This Row],[Column46]], 'Month Lookup'!$A$22:$A$24, 0)), 0)</f>
        <v>0</v>
      </c>
      <c r="S35" s="215">
        <f>ROUNDUP(FedPersonnel[[#This Row],[Column18]]*FedPersonnel[[#This Row],[Column22]], 0)</f>
        <v>0</v>
      </c>
      <c r="T35" s="215">
        <f>_xlfn.IFNA(FedPersonnel[[#This Row],[Column23]]*VLOOKUP(FedPersonnel[[#This Row],[Column2]], FringeRates[#All], 2, FALSE), 0)</f>
        <v>0</v>
      </c>
      <c r="U35" s="225">
        <f>FedPersonnel[[#This Row],[Column18]]*(1+FedPersonnel[[#This Row],[Column4]])</f>
        <v>0</v>
      </c>
      <c r="V35" s="182"/>
      <c r="W35" s="174">
        <f>IF(FedPersonnel[[#This Row],[Column26]]&gt;0, FedPersonnel[[#This Row],[Column26]]/INDEX('Month Lookup'!$B$22:$B$24, MATCH(FedPersonnel[[#This Row],[Column46]], 'Month Lookup'!$A$22:$A$24, 0)), 0)</f>
        <v>0</v>
      </c>
      <c r="X35" s="215">
        <f>ROUNDUP(FedPersonnel[[#This Row],[Column25]]*FedPersonnel[[#This Row],[Column27]], 0)</f>
        <v>0</v>
      </c>
      <c r="Y35" s="237">
        <f>_xlfn.IFNA(FedPersonnel[[#This Row],[Column28]]*VLOOKUP(FedPersonnel[[#This Row],[Column2]], FringeRates[#All], 2, FALSE), 0)</f>
        <v>0</v>
      </c>
      <c r="Z35" s="235">
        <f>'Federal Detail'!$U35*(1+'Federal Detail'!$F35)</f>
        <v>0</v>
      </c>
      <c r="AA35" s="183"/>
      <c r="AB35" s="174">
        <f>IF(FedPersonnel[[#This Row],[Column33]]&gt;0, FedPersonnel[[#This Row],[Column33]]/INDEX('Month Lookup'!$B$22:$B$24, MATCH(FedPersonnel[[#This Row],[Column46]], 'Month Lookup'!$A$22:$A$24, 0)), 0)</f>
        <v>0</v>
      </c>
      <c r="AC35" s="215">
        <f>ROUNDUP(FedPersonnel[[#This Row],[Column32]]*FedPersonnel[[#This Row],[Column34]], 0)</f>
        <v>0</v>
      </c>
      <c r="AD35" s="334">
        <f>_xlfn.IFNA(FedPersonnel[[#This Row],[Column35]]*VLOOKUP(FedPersonnel[[#This Row],[Column2]], FringeRates[#All], 2, FALSE), 0)</f>
        <v>0</v>
      </c>
      <c r="AE35" s="315">
        <f>SUM(FedPersonnel[[#This Row],[Column9]],FedPersonnel[[#This Row],[Column10]],FedPersonnel[[#This Row],[Column16]:[Column17]],FedPersonnel[[#This Row],[Column23]:[Column24]],FedPersonnel[[#This Row],[Column28]:[Column29]],FedPersonnel[[#This Row],[Column35]:[Column36]])</f>
        <v>0</v>
      </c>
      <c r="AF35" s="337">
        <f>IF(FedPersonnel[[#This Row],[Column8]]=FedPersonnel[[#This Row],[Column15]], 1, 0)</f>
        <v>1</v>
      </c>
      <c r="AG35" s="338">
        <f>IF(FedPersonnel[[#This Row],[Column15]]=FedPersonnel[[#This Row],[Column22]], 1, 0)</f>
        <v>1</v>
      </c>
      <c r="AH35" s="338">
        <f>IF(FedPersonnel[[#This Row],[Column22]]=FedPersonnel[[#This Row],[Column27]], 1, 0)</f>
        <v>1</v>
      </c>
      <c r="AI35" s="338">
        <f>IF(FedPersonnel[[#This Row],[Column27]]=FedPersonnel[[#This Row],[Column34]], 1, 0)</f>
        <v>1</v>
      </c>
      <c r="AK35"/>
      <c r="AL35"/>
      <c r="AM35"/>
      <c r="AN35"/>
      <c r="AO35"/>
    </row>
    <row r="36" spans="1:49" ht="14.25">
      <c r="A36" s="194"/>
      <c r="B36" s="184"/>
      <c r="C36" s="184"/>
      <c r="D36" s="184"/>
      <c r="E36" s="415"/>
      <c r="F36" s="413">
        <v>0</v>
      </c>
      <c r="G36" s="181"/>
      <c r="H36" s="174">
        <f>IF(FedPersonnel[[#This Row],[Column5]]&gt;0, FedPersonnel[[#This Row],[Column5]]/INDEX('Month Lookup'!$B$22:$B$24, MATCH(FedPersonnel[[#This Row],[Column46]], 'Month Lookup'!$A$22:$A$24, 0)), 0)</f>
        <v>0</v>
      </c>
      <c r="I36" s="215">
        <f>ROUNDUP('Federal Detail'!$E36*'Federal Detail'!$H36, 0)</f>
        <v>0</v>
      </c>
      <c r="J36" s="215">
        <f>_xlfn.IFNA(FedPersonnel[[#This Row],[Column9]]*VLOOKUP(FedPersonnel[[#This Row],[Column2]], FringeRates[#All], 2, FALSE), 0)</f>
        <v>0</v>
      </c>
      <c r="K36" s="225">
        <f>FedPersonnel[[#This Row],[Column3]]*(1+FedPersonnel[[#This Row],[Column4]])</f>
        <v>0</v>
      </c>
      <c r="L36" s="182"/>
      <c r="M36" s="174">
        <f>IF(FedPersonnel[[#This Row],[Column12]]&gt;0, FedPersonnel[[#This Row],[Column12]]/INDEX('Month Lookup'!$B$22:$B$24, MATCH(FedPersonnel[[#This Row],[Column46]], 'Month Lookup'!$A$22:$A$24, 0)), 0)</f>
        <v>0</v>
      </c>
      <c r="N36" s="215">
        <f>ROUNDUP(FedPersonnel[[#This Row],[Column11]]*FedPersonnel[[#This Row],[Column15]], 0)</f>
        <v>0</v>
      </c>
      <c r="O36" s="215">
        <f>_xlfn.IFNA(FedPersonnel[[#This Row],[Column16]]*VLOOKUP(FedPersonnel[[#This Row],[Column2]], FringeRates[#All], 2, FALSE), 0)</f>
        <v>0</v>
      </c>
      <c r="P36" s="225">
        <f>FedPersonnel[[#This Row],[Column11]]*(1+FedPersonnel[[#This Row],[Column4]])</f>
        <v>0</v>
      </c>
      <c r="Q36" s="182"/>
      <c r="R36" s="174">
        <f>IF(FedPersonnel[[#This Row],[Column19]]&gt;0, FedPersonnel[[#This Row],[Column19]]/INDEX('Month Lookup'!$B$22:$B$24, MATCH(FedPersonnel[[#This Row],[Column46]], 'Month Lookup'!$A$22:$A$24, 0)), 0)</f>
        <v>0</v>
      </c>
      <c r="S36" s="215">
        <f>ROUNDUP(FedPersonnel[[#This Row],[Column18]]*FedPersonnel[[#This Row],[Column22]], 0)</f>
        <v>0</v>
      </c>
      <c r="T36" s="215">
        <f>_xlfn.IFNA(FedPersonnel[[#This Row],[Column23]]*VLOOKUP(FedPersonnel[[#This Row],[Column2]], FringeRates[#All], 2, FALSE), 0)</f>
        <v>0</v>
      </c>
      <c r="U36" s="225">
        <f>FedPersonnel[[#This Row],[Column18]]*(1+FedPersonnel[[#This Row],[Column4]])</f>
        <v>0</v>
      </c>
      <c r="V36" s="182"/>
      <c r="W36" s="174">
        <f>IF(FedPersonnel[[#This Row],[Column26]]&gt;0, FedPersonnel[[#This Row],[Column26]]/INDEX('Month Lookup'!$B$22:$B$24, MATCH(FedPersonnel[[#This Row],[Column46]], 'Month Lookup'!$A$22:$A$24, 0)), 0)</f>
        <v>0</v>
      </c>
      <c r="X36" s="215">
        <f>ROUNDUP(FedPersonnel[[#This Row],[Column25]]*FedPersonnel[[#This Row],[Column27]], 0)</f>
        <v>0</v>
      </c>
      <c r="Y36" s="237">
        <f>_xlfn.IFNA(FedPersonnel[[#This Row],[Column28]]*VLOOKUP(FedPersonnel[[#This Row],[Column2]], FringeRates[#All], 2, FALSE), 0)</f>
        <v>0</v>
      </c>
      <c r="Z36" s="235">
        <f>'Federal Detail'!$U36*(1+'Federal Detail'!$F36)</f>
        <v>0</v>
      </c>
      <c r="AA36" s="183"/>
      <c r="AB36" s="174">
        <f>IF(FedPersonnel[[#This Row],[Column33]]&gt;0, FedPersonnel[[#This Row],[Column33]]/INDEX('Month Lookup'!$B$22:$B$24, MATCH(FedPersonnel[[#This Row],[Column46]], 'Month Lookup'!$A$22:$A$24, 0)), 0)</f>
        <v>0</v>
      </c>
      <c r="AC36" s="215">
        <f>ROUNDUP(FedPersonnel[[#This Row],[Column32]]*FedPersonnel[[#This Row],[Column34]], 0)</f>
        <v>0</v>
      </c>
      <c r="AD36" s="334">
        <f>_xlfn.IFNA(FedPersonnel[[#This Row],[Column35]]*VLOOKUP(FedPersonnel[[#This Row],[Column2]], FringeRates[#All], 2, FALSE), 0)</f>
        <v>0</v>
      </c>
      <c r="AE36" s="315">
        <f>SUM(FedPersonnel[[#This Row],[Column9]],FedPersonnel[[#This Row],[Column10]],FedPersonnel[[#This Row],[Column16]:[Column17]],FedPersonnel[[#This Row],[Column23]:[Column24]],FedPersonnel[[#This Row],[Column28]:[Column29]],FedPersonnel[[#This Row],[Column35]:[Column36]])</f>
        <v>0</v>
      </c>
      <c r="AF36" s="337">
        <f>IF(FedPersonnel[[#This Row],[Column8]]=FedPersonnel[[#This Row],[Column15]], 1, 0)</f>
        <v>1</v>
      </c>
      <c r="AG36" s="338">
        <f>IF(FedPersonnel[[#This Row],[Column15]]=FedPersonnel[[#This Row],[Column22]], 1, 0)</f>
        <v>1</v>
      </c>
      <c r="AH36" s="338">
        <f>IF(FedPersonnel[[#This Row],[Column22]]=FedPersonnel[[#This Row],[Column27]], 1, 0)</f>
        <v>1</v>
      </c>
      <c r="AI36" s="338">
        <f>IF(FedPersonnel[[#This Row],[Column27]]=FedPersonnel[[#This Row],[Column34]], 1, 0)</f>
        <v>1</v>
      </c>
      <c r="AK36"/>
      <c r="AL36"/>
      <c r="AM36"/>
      <c r="AN36"/>
      <c r="AO36"/>
    </row>
    <row r="37" spans="1:49" ht="14.25">
      <c r="A37" s="193"/>
      <c r="B37" s="184"/>
      <c r="C37" s="184"/>
      <c r="D37" s="184"/>
      <c r="E37" s="415"/>
      <c r="F37" s="413">
        <v>0</v>
      </c>
      <c r="G37" s="181"/>
      <c r="H37" s="174">
        <f>IF(FedPersonnel[[#This Row],[Column5]]&gt;0, FedPersonnel[[#This Row],[Column5]]/INDEX('Month Lookup'!$B$22:$B$24, MATCH(FedPersonnel[[#This Row],[Column46]], 'Month Lookup'!$A$22:$A$24, 0)), 0)</f>
        <v>0</v>
      </c>
      <c r="I37" s="215">
        <f>ROUNDUP('Federal Detail'!$E37*'Federal Detail'!$H37, 0)</f>
        <v>0</v>
      </c>
      <c r="J37" s="215">
        <f>_xlfn.IFNA(FedPersonnel[[#This Row],[Column9]]*VLOOKUP(FedPersonnel[[#This Row],[Column2]], FringeRates[#All], 2, FALSE), 0)</f>
        <v>0</v>
      </c>
      <c r="K37" s="225">
        <f>FedPersonnel[[#This Row],[Column3]]*(1+FedPersonnel[[#This Row],[Column4]])</f>
        <v>0</v>
      </c>
      <c r="L37" s="182"/>
      <c r="M37" s="174">
        <f>IF(FedPersonnel[[#This Row],[Column12]]&gt;0, FedPersonnel[[#This Row],[Column12]]/INDEX('Month Lookup'!$B$22:$B$24, MATCH(FedPersonnel[[#This Row],[Column46]], 'Month Lookup'!$A$22:$A$24, 0)), 0)</f>
        <v>0</v>
      </c>
      <c r="N37" s="215">
        <f>ROUNDUP(FedPersonnel[[#This Row],[Column11]]*FedPersonnel[[#This Row],[Column15]], 0)</f>
        <v>0</v>
      </c>
      <c r="O37" s="215">
        <f>_xlfn.IFNA(FedPersonnel[[#This Row],[Column16]]*VLOOKUP(FedPersonnel[[#This Row],[Column2]], FringeRates[#All], 2, FALSE), 0)</f>
        <v>0</v>
      </c>
      <c r="P37" s="225">
        <f>FedPersonnel[[#This Row],[Column11]]*(1+FedPersonnel[[#This Row],[Column4]])</f>
        <v>0</v>
      </c>
      <c r="Q37" s="182"/>
      <c r="R37" s="174">
        <f>IF(FedPersonnel[[#This Row],[Column19]]&gt;0, FedPersonnel[[#This Row],[Column19]]/INDEX('Month Lookup'!$B$22:$B$24, MATCH(FedPersonnel[[#This Row],[Column46]], 'Month Lookup'!$A$22:$A$24, 0)), 0)</f>
        <v>0</v>
      </c>
      <c r="S37" s="215">
        <f>ROUNDUP(FedPersonnel[[#This Row],[Column18]]*FedPersonnel[[#This Row],[Column22]], 0)</f>
        <v>0</v>
      </c>
      <c r="T37" s="215">
        <f>_xlfn.IFNA(FedPersonnel[[#This Row],[Column23]]*VLOOKUP(FedPersonnel[[#This Row],[Column2]], FringeRates[#All], 2, FALSE), 0)</f>
        <v>0</v>
      </c>
      <c r="U37" s="225">
        <f>FedPersonnel[[#This Row],[Column18]]*(1+FedPersonnel[[#This Row],[Column4]])</f>
        <v>0</v>
      </c>
      <c r="V37" s="182"/>
      <c r="W37" s="174">
        <f>IF(FedPersonnel[[#This Row],[Column26]]&gt;0, FedPersonnel[[#This Row],[Column26]]/INDEX('Month Lookup'!$B$22:$B$24, MATCH(FedPersonnel[[#This Row],[Column46]], 'Month Lookup'!$A$22:$A$24, 0)), 0)</f>
        <v>0</v>
      </c>
      <c r="X37" s="215">
        <f>ROUNDUP(FedPersonnel[[#This Row],[Column25]]*FedPersonnel[[#This Row],[Column27]], 0)</f>
        <v>0</v>
      </c>
      <c r="Y37" s="237">
        <f>_xlfn.IFNA(FedPersonnel[[#This Row],[Column28]]*VLOOKUP(FedPersonnel[[#This Row],[Column2]], FringeRates[#All], 2, FALSE), 0)</f>
        <v>0</v>
      </c>
      <c r="Z37" s="235">
        <f>'Federal Detail'!$U37*(1+'Federal Detail'!$F37)</f>
        <v>0</v>
      </c>
      <c r="AA37" s="183"/>
      <c r="AB37" s="174">
        <f>IF(FedPersonnel[[#This Row],[Column33]]&gt;0, FedPersonnel[[#This Row],[Column33]]/INDEX('Month Lookup'!$B$22:$B$24, MATCH(FedPersonnel[[#This Row],[Column46]], 'Month Lookup'!$A$22:$A$24, 0)), 0)</f>
        <v>0</v>
      </c>
      <c r="AC37" s="215">
        <f>ROUNDUP(FedPersonnel[[#This Row],[Column32]]*FedPersonnel[[#This Row],[Column34]], 0)</f>
        <v>0</v>
      </c>
      <c r="AD37" s="334">
        <f>_xlfn.IFNA(FedPersonnel[[#This Row],[Column35]]*VLOOKUP(FedPersonnel[[#This Row],[Column2]], FringeRates[#All], 2, FALSE), 0)</f>
        <v>0</v>
      </c>
      <c r="AE37" s="315">
        <f>SUM(FedPersonnel[[#This Row],[Column9]],FedPersonnel[[#This Row],[Column10]],FedPersonnel[[#This Row],[Column16]:[Column17]],FedPersonnel[[#This Row],[Column23]:[Column24]],FedPersonnel[[#This Row],[Column28]:[Column29]],FedPersonnel[[#This Row],[Column35]:[Column36]])</f>
        <v>0</v>
      </c>
      <c r="AF37" s="337">
        <f>IF(FedPersonnel[[#This Row],[Column8]]=FedPersonnel[[#This Row],[Column15]], 1, 0)</f>
        <v>1</v>
      </c>
      <c r="AG37" s="338">
        <f>IF(FedPersonnel[[#This Row],[Column15]]=FedPersonnel[[#This Row],[Column22]], 1, 0)</f>
        <v>1</v>
      </c>
      <c r="AH37" s="338">
        <f>IF(FedPersonnel[[#This Row],[Column22]]=FedPersonnel[[#This Row],[Column27]], 1, 0)</f>
        <v>1</v>
      </c>
      <c r="AI37" s="338">
        <f>IF(FedPersonnel[[#This Row],[Column27]]=FedPersonnel[[#This Row],[Column34]], 1, 0)</f>
        <v>1</v>
      </c>
      <c r="AK37"/>
      <c r="AL37"/>
      <c r="AM37"/>
      <c r="AN37"/>
      <c r="AO37"/>
    </row>
    <row r="38" spans="1:49" ht="14.25">
      <c r="A38" s="193"/>
      <c r="B38" s="184"/>
      <c r="C38" s="184"/>
      <c r="D38" s="416"/>
      <c r="E38" s="415"/>
      <c r="F38" s="413">
        <v>0</v>
      </c>
      <c r="G38" s="181"/>
      <c r="H38" s="174">
        <f>IF(FedPersonnel[[#This Row],[Column5]]&gt;0, FedPersonnel[[#This Row],[Column5]]/INDEX('Month Lookup'!$B$22:$B$24, MATCH(FedPersonnel[[#This Row],[Column46]], 'Month Lookup'!$A$22:$A$24, 0)), 0)</f>
        <v>0</v>
      </c>
      <c r="I38" s="215">
        <f>ROUNDUP('Federal Detail'!$E38*'Federal Detail'!$H38, 0)</f>
        <v>0</v>
      </c>
      <c r="J38" s="215">
        <f>_xlfn.IFNA(FedPersonnel[[#This Row],[Column9]]*VLOOKUP(FedPersonnel[[#This Row],[Column2]], FringeRates[#All], 2, FALSE), 0)</f>
        <v>0</v>
      </c>
      <c r="K38" s="225">
        <f>FedPersonnel[[#This Row],[Column3]]*(1+FedPersonnel[[#This Row],[Column4]])</f>
        <v>0</v>
      </c>
      <c r="L38" s="182"/>
      <c r="M38" s="174">
        <f>IF(FedPersonnel[[#This Row],[Column12]]&gt;0, FedPersonnel[[#This Row],[Column12]]/INDEX('Month Lookup'!$B$22:$B$24, MATCH(FedPersonnel[[#This Row],[Column46]], 'Month Lookup'!$A$22:$A$24, 0)), 0)</f>
        <v>0</v>
      </c>
      <c r="N38" s="215">
        <f>ROUNDUP(FedPersonnel[[#This Row],[Column11]]*FedPersonnel[[#This Row],[Column15]], 0)</f>
        <v>0</v>
      </c>
      <c r="O38" s="215">
        <f>_xlfn.IFNA(FedPersonnel[[#This Row],[Column16]]*VLOOKUP(FedPersonnel[[#This Row],[Column2]], FringeRates[#All], 2, FALSE), 0)</f>
        <v>0</v>
      </c>
      <c r="P38" s="225">
        <f>FedPersonnel[[#This Row],[Column11]]*(1+FedPersonnel[[#This Row],[Column4]])</f>
        <v>0</v>
      </c>
      <c r="Q38" s="182"/>
      <c r="R38" s="174">
        <f>IF(FedPersonnel[[#This Row],[Column19]]&gt;0, FedPersonnel[[#This Row],[Column19]]/INDEX('Month Lookup'!$B$22:$B$24, MATCH(FedPersonnel[[#This Row],[Column46]], 'Month Lookup'!$A$22:$A$24, 0)), 0)</f>
        <v>0</v>
      </c>
      <c r="S38" s="215">
        <f>ROUNDUP(FedPersonnel[[#This Row],[Column18]]*FedPersonnel[[#This Row],[Column22]], 0)</f>
        <v>0</v>
      </c>
      <c r="T38" s="215">
        <f>_xlfn.IFNA(FedPersonnel[[#This Row],[Column23]]*VLOOKUP(FedPersonnel[[#This Row],[Column2]], FringeRates[#All], 2, FALSE), 0)</f>
        <v>0</v>
      </c>
      <c r="U38" s="225">
        <f>FedPersonnel[[#This Row],[Column18]]*(1+FedPersonnel[[#This Row],[Column4]])</f>
        <v>0</v>
      </c>
      <c r="V38" s="182"/>
      <c r="W38" s="174">
        <f>IF(FedPersonnel[[#This Row],[Column26]]&gt;0, FedPersonnel[[#This Row],[Column26]]/INDEX('Month Lookup'!$B$22:$B$24, MATCH(FedPersonnel[[#This Row],[Column46]], 'Month Lookup'!$A$22:$A$24, 0)), 0)</f>
        <v>0</v>
      </c>
      <c r="X38" s="215">
        <f>ROUNDUP(FedPersonnel[[#This Row],[Column25]]*FedPersonnel[[#This Row],[Column27]], 0)</f>
        <v>0</v>
      </c>
      <c r="Y38" s="237">
        <f>_xlfn.IFNA(FedPersonnel[[#This Row],[Column28]]*VLOOKUP(FedPersonnel[[#This Row],[Column2]], FringeRates[#All], 2, FALSE), 0)</f>
        <v>0</v>
      </c>
      <c r="Z38" s="235">
        <f>'Federal Detail'!$U38*(1+'Federal Detail'!$F38)</f>
        <v>0</v>
      </c>
      <c r="AA38" s="183"/>
      <c r="AB38" s="174">
        <f>IF(FedPersonnel[[#This Row],[Column33]]&gt;0, FedPersonnel[[#This Row],[Column33]]/INDEX('Month Lookup'!$B$22:$B$24, MATCH(FedPersonnel[[#This Row],[Column46]], 'Month Lookup'!$A$22:$A$24, 0)), 0)</f>
        <v>0</v>
      </c>
      <c r="AC38" s="215">
        <f>ROUNDUP(FedPersonnel[[#This Row],[Column32]]*FedPersonnel[[#This Row],[Column34]], 0)</f>
        <v>0</v>
      </c>
      <c r="AD38" s="334">
        <f>_xlfn.IFNA(FedPersonnel[[#This Row],[Column35]]*VLOOKUP(FedPersonnel[[#This Row],[Column2]], FringeRates[#All], 2, FALSE), 0)</f>
        <v>0</v>
      </c>
      <c r="AE38" s="315">
        <f>SUM(FedPersonnel[[#This Row],[Column9]],FedPersonnel[[#This Row],[Column10]],FedPersonnel[[#This Row],[Column16]:[Column17]],FedPersonnel[[#This Row],[Column23]:[Column24]],FedPersonnel[[#This Row],[Column28]:[Column29]],FedPersonnel[[#This Row],[Column35]:[Column36]])</f>
        <v>0</v>
      </c>
      <c r="AF38" s="337">
        <f>IF(FedPersonnel[[#This Row],[Column8]]=FedPersonnel[[#This Row],[Column15]], 1, 0)</f>
        <v>1</v>
      </c>
      <c r="AG38" s="338">
        <f>IF(FedPersonnel[[#This Row],[Column15]]=FedPersonnel[[#This Row],[Column22]], 1, 0)</f>
        <v>1</v>
      </c>
      <c r="AH38" s="338">
        <f>IF(FedPersonnel[[#This Row],[Column22]]=FedPersonnel[[#This Row],[Column27]], 1, 0)</f>
        <v>1</v>
      </c>
      <c r="AI38" s="338">
        <f>IF(FedPersonnel[[#This Row],[Column27]]=FedPersonnel[[#This Row],[Column34]], 1, 0)</f>
        <v>1</v>
      </c>
      <c r="AJ38" s="7"/>
      <c r="AK38"/>
      <c r="AL38"/>
      <c r="AM38"/>
      <c r="AN38"/>
      <c r="AO38"/>
    </row>
    <row r="39" spans="1:49" ht="14.25">
      <c r="A39" s="193"/>
      <c r="B39" s="184"/>
      <c r="C39" s="184"/>
      <c r="D39" s="206"/>
      <c r="E39" s="415"/>
      <c r="F39" s="413">
        <v>0</v>
      </c>
      <c r="G39" s="181"/>
      <c r="H39" s="174">
        <f>IF(FedPersonnel[[#This Row],[Column5]]&gt;0, FedPersonnel[[#This Row],[Column5]]/INDEX('Month Lookup'!$B$22:$B$24, MATCH(FedPersonnel[[#This Row],[Column46]], 'Month Lookup'!$A$22:$A$24, 0)), 0)</f>
        <v>0</v>
      </c>
      <c r="I39" s="215">
        <f>ROUNDUP('Federal Detail'!$E39*'Federal Detail'!$H39, 0)</f>
        <v>0</v>
      </c>
      <c r="J39" s="215">
        <f>_xlfn.IFNA(FedPersonnel[[#This Row],[Column9]]*VLOOKUP(FedPersonnel[[#This Row],[Column2]], FringeRates[#All], 2, FALSE), 0)</f>
        <v>0</v>
      </c>
      <c r="K39" s="225">
        <f>FedPersonnel[[#This Row],[Column3]]*(1+FedPersonnel[[#This Row],[Column4]])</f>
        <v>0</v>
      </c>
      <c r="L39" s="182"/>
      <c r="M39" s="174">
        <f>IF(FedPersonnel[[#This Row],[Column12]]&gt;0, FedPersonnel[[#This Row],[Column12]]/INDEX('Month Lookup'!$B$22:$B$24, MATCH(FedPersonnel[[#This Row],[Column46]], 'Month Lookup'!$A$22:$A$24, 0)), 0)</f>
        <v>0</v>
      </c>
      <c r="N39" s="215">
        <f>ROUNDUP(FedPersonnel[[#This Row],[Column11]]*FedPersonnel[[#This Row],[Column15]], 0)</f>
        <v>0</v>
      </c>
      <c r="O39" s="215">
        <f>_xlfn.IFNA(FedPersonnel[[#This Row],[Column16]]*VLOOKUP(FedPersonnel[[#This Row],[Column2]], FringeRates[#All], 2, FALSE), 0)</f>
        <v>0</v>
      </c>
      <c r="P39" s="225">
        <f>FedPersonnel[[#This Row],[Column11]]*(1+FedPersonnel[[#This Row],[Column4]])</f>
        <v>0</v>
      </c>
      <c r="Q39" s="182"/>
      <c r="R39" s="174">
        <f>IF(FedPersonnel[[#This Row],[Column19]]&gt;0, FedPersonnel[[#This Row],[Column19]]/INDEX('Month Lookup'!$B$22:$B$24, MATCH(FedPersonnel[[#This Row],[Column46]], 'Month Lookup'!$A$22:$A$24, 0)), 0)</f>
        <v>0</v>
      </c>
      <c r="S39" s="215">
        <f>ROUNDUP(FedPersonnel[[#This Row],[Column18]]*FedPersonnel[[#This Row],[Column22]], 0)</f>
        <v>0</v>
      </c>
      <c r="T39" s="215">
        <f>_xlfn.IFNA(FedPersonnel[[#This Row],[Column23]]*VLOOKUP(FedPersonnel[[#This Row],[Column2]], FringeRates[#All], 2, FALSE), 0)</f>
        <v>0</v>
      </c>
      <c r="U39" s="225">
        <f>FedPersonnel[[#This Row],[Column18]]*(1+FedPersonnel[[#This Row],[Column4]])</f>
        <v>0</v>
      </c>
      <c r="V39" s="182"/>
      <c r="W39" s="174">
        <f>IF(FedPersonnel[[#This Row],[Column26]]&gt;0, FedPersonnel[[#This Row],[Column26]]/INDEX('Month Lookup'!$B$22:$B$24, MATCH(FedPersonnel[[#This Row],[Column46]], 'Month Lookup'!$A$22:$A$24, 0)), 0)</f>
        <v>0</v>
      </c>
      <c r="X39" s="215">
        <f>ROUNDUP(FedPersonnel[[#This Row],[Column25]]*FedPersonnel[[#This Row],[Column27]], 0)</f>
        <v>0</v>
      </c>
      <c r="Y39" s="237">
        <f>_xlfn.IFNA(FedPersonnel[[#This Row],[Column28]]*VLOOKUP(FedPersonnel[[#This Row],[Column2]], FringeRates[#All], 2, FALSE), 0)</f>
        <v>0</v>
      </c>
      <c r="Z39" s="235">
        <f>'Federal Detail'!$U39*(1+'Federal Detail'!$F39)</f>
        <v>0</v>
      </c>
      <c r="AA39" s="183"/>
      <c r="AB39" s="174">
        <f>IF(FedPersonnel[[#This Row],[Column33]]&gt;0, FedPersonnel[[#This Row],[Column33]]/INDEX('Month Lookup'!$B$22:$B$24, MATCH(FedPersonnel[[#This Row],[Column46]], 'Month Lookup'!$A$22:$A$24, 0)), 0)</f>
        <v>0</v>
      </c>
      <c r="AC39" s="215">
        <f>ROUNDUP(FedPersonnel[[#This Row],[Column32]]*FedPersonnel[[#This Row],[Column34]], 0)</f>
        <v>0</v>
      </c>
      <c r="AD39" s="334">
        <f>_xlfn.IFNA(FedPersonnel[[#This Row],[Column35]]*VLOOKUP(FedPersonnel[[#This Row],[Column2]], FringeRates[#All], 2, FALSE), 0)</f>
        <v>0</v>
      </c>
      <c r="AE39" s="315">
        <f>SUM(FedPersonnel[[#This Row],[Column9]],FedPersonnel[[#This Row],[Column10]],FedPersonnel[[#This Row],[Column16]:[Column17]],FedPersonnel[[#This Row],[Column23]:[Column24]],FedPersonnel[[#This Row],[Column28]:[Column29]],FedPersonnel[[#This Row],[Column35]:[Column36]])</f>
        <v>0</v>
      </c>
      <c r="AF39" s="338">
        <f>IF(FedPersonnel[[#This Row],[Column8]]=FedPersonnel[[#This Row],[Column15]], 1, 0)</f>
        <v>1</v>
      </c>
      <c r="AG39" s="338">
        <f>IF(FedPersonnel[[#This Row],[Column15]]=FedPersonnel[[#This Row],[Column22]], 1, 0)</f>
        <v>1</v>
      </c>
      <c r="AH39" s="338">
        <f>IF(FedPersonnel[[#This Row],[Column22]]=FedPersonnel[[#This Row],[Column27]], 1, 0)</f>
        <v>1</v>
      </c>
      <c r="AI39" s="338">
        <f>IF(FedPersonnel[[#This Row],[Column27]]=FedPersonnel[[#This Row],[Column34]], 1, 0)</f>
        <v>1</v>
      </c>
      <c r="AJ39" s="1"/>
      <c r="AK39" s="1"/>
      <c r="AL39" s="1"/>
      <c r="AM39" s="1"/>
      <c r="AN39" s="1"/>
      <c r="AO39" s="1"/>
      <c r="AP39" s="1"/>
      <c r="AQ39" s="1"/>
    </row>
    <row r="40" spans="1:49" ht="14.25">
      <c r="A40" s="193"/>
      <c r="B40" s="184"/>
      <c r="C40" s="184"/>
      <c r="D40" s="184"/>
      <c r="E40" s="415"/>
      <c r="F40" s="413">
        <v>0</v>
      </c>
      <c r="G40" s="181"/>
      <c r="H40" s="174">
        <f>IF(FedPersonnel[[#This Row],[Column5]]&gt;0, FedPersonnel[[#This Row],[Column5]]/INDEX('Month Lookup'!$B$22:$B$24, MATCH(FedPersonnel[[#This Row],[Column46]], 'Month Lookup'!$A$22:$A$24, 0)), 0)</f>
        <v>0</v>
      </c>
      <c r="I40" s="215">
        <f>ROUNDUP('Federal Detail'!$E40*'Federal Detail'!$H40, 0)</f>
        <v>0</v>
      </c>
      <c r="J40" s="215">
        <f>_xlfn.IFNA(FedPersonnel[[#This Row],[Column9]]*VLOOKUP(FedPersonnel[[#This Row],[Column2]], FringeRates[#All], 2, FALSE), 0)</f>
        <v>0</v>
      </c>
      <c r="K40" s="225">
        <f>FedPersonnel[[#This Row],[Column3]]*(1+FedPersonnel[[#This Row],[Column4]])</f>
        <v>0</v>
      </c>
      <c r="L40" s="182"/>
      <c r="M40" s="174">
        <f>IF(FedPersonnel[[#This Row],[Column12]]&gt;0, FedPersonnel[[#This Row],[Column12]]/INDEX('Month Lookup'!$B$22:$B$24, MATCH(FedPersonnel[[#This Row],[Column46]], 'Month Lookup'!$A$22:$A$24, 0)), 0)</f>
        <v>0</v>
      </c>
      <c r="N40" s="215">
        <f>ROUNDUP(FedPersonnel[[#This Row],[Column11]]*FedPersonnel[[#This Row],[Column15]], 0)</f>
        <v>0</v>
      </c>
      <c r="O40" s="215">
        <f>_xlfn.IFNA(FedPersonnel[[#This Row],[Column16]]*VLOOKUP(FedPersonnel[[#This Row],[Column2]], FringeRates[#All], 2, FALSE), 0)</f>
        <v>0</v>
      </c>
      <c r="P40" s="225">
        <f>FedPersonnel[[#This Row],[Column11]]*(1+FedPersonnel[[#This Row],[Column4]])</f>
        <v>0</v>
      </c>
      <c r="Q40" s="182"/>
      <c r="R40" s="174">
        <f>IF(FedPersonnel[[#This Row],[Column19]]&gt;0, FedPersonnel[[#This Row],[Column19]]/INDEX('Month Lookup'!$B$22:$B$24, MATCH(FedPersonnel[[#This Row],[Column46]], 'Month Lookup'!$A$22:$A$24, 0)), 0)</f>
        <v>0</v>
      </c>
      <c r="S40" s="215">
        <f>ROUNDUP(FedPersonnel[[#This Row],[Column18]]*FedPersonnel[[#This Row],[Column22]], 0)</f>
        <v>0</v>
      </c>
      <c r="T40" s="215">
        <f>_xlfn.IFNA(FedPersonnel[[#This Row],[Column23]]*VLOOKUP(FedPersonnel[[#This Row],[Column2]], FringeRates[#All], 2, FALSE), 0)</f>
        <v>0</v>
      </c>
      <c r="U40" s="225">
        <f>FedPersonnel[[#This Row],[Column18]]*(1+FedPersonnel[[#This Row],[Column4]])</f>
        <v>0</v>
      </c>
      <c r="V40" s="182"/>
      <c r="W40" s="174">
        <f>IF(FedPersonnel[[#This Row],[Column26]]&gt;0, FedPersonnel[[#This Row],[Column26]]/INDEX('Month Lookup'!$B$22:$B$24, MATCH(FedPersonnel[[#This Row],[Column46]], 'Month Lookup'!$A$22:$A$24, 0)), 0)</f>
        <v>0</v>
      </c>
      <c r="X40" s="215">
        <f>ROUNDUP(FedPersonnel[[#This Row],[Column25]]*FedPersonnel[[#This Row],[Column27]], 0)</f>
        <v>0</v>
      </c>
      <c r="Y40" s="237">
        <f>_xlfn.IFNA(FedPersonnel[[#This Row],[Column28]]*VLOOKUP(FedPersonnel[[#This Row],[Column2]], FringeRates[#All], 2, FALSE), 0)</f>
        <v>0</v>
      </c>
      <c r="Z40" s="235">
        <f>'Federal Detail'!$U40*(1+'Federal Detail'!$F40)</f>
        <v>0</v>
      </c>
      <c r="AA40" s="183"/>
      <c r="AB40" s="174">
        <f>IF(FedPersonnel[[#This Row],[Column33]]&gt;0, FedPersonnel[[#This Row],[Column33]]/INDEX('Month Lookup'!$B$22:$B$24, MATCH(FedPersonnel[[#This Row],[Column46]], 'Month Lookup'!$A$22:$A$24, 0)), 0)</f>
        <v>0</v>
      </c>
      <c r="AC40" s="215">
        <f>ROUNDUP(FedPersonnel[[#This Row],[Column32]]*FedPersonnel[[#This Row],[Column34]], 0)</f>
        <v>0</v>
      </c>
      <c r="AD40" s="334">
        <f>_xlfn.IFNA(FedPersonnel[[#This Row],[Column35]]*VLOOKUP(FedPersonnel[[#This Row],[Column2]], FringeRates[#All], 2, FALSE), 0)</f>
        <v>0</v>
      </c>
      <c r="AE40" s="315">
        <f>SUM(FedPersonnel[[#This Row],[Column9]],FedPersonnel[[#This Row],[Column10]],FedPersonnel[[#This Row],[Column16]:[Column17]],FedPersonnel[[#This Row],[Column23]:[Column24]],FedPersonnel[[#This Row],[Column28]:[Column29]],FedPersonnel[[#This Row],[Column35]:[Column36]])</f>
        <v>0</v>
      </c>
      <c r="AF40" s="338">
        <f>IF(FedPersonnel[[#This Row],[Column8]]=FedPersonnel[[#This Row],[Column15]], 1, 0)</f>
        <v>1</v>
      </c>
      <c r="AG40" s="338">
        <f>IF(FedPersonnel[[#This Row],[Column15]]=FedPersonnel[[#This Row],[Column22]], 1, 0)</f>
        <v>1</v>
      </c>
      <c r="AH40" s="338">
        <f>IF(FedPersonnel[[#This Row],[Column22]]=FedPersonnel[[#This Row],[Column27]], 1, 0)</f>
        <v>1</v>
      </c>
      <c r="AI40" s="338">
        <f>IF(FedPersonnel[[#This Row],[Column27]]=FedPersonnel[[#This Row],[Column34]], 1, 0)</f>
        <v>1</v>
      </c>
      <c r="AJ40" s="1"/>
      <c r="AK40" s="1"/>
      <c r="AL40" s="1"/>
      <c r="AM40" s="1"/>
      <c r="AN40" s="1"/>
      <c r="AO40" s="1"/>
      <c r="AP40" s="1"/>
      <c r="AQ40" s="1"/>
    </row>
    <row r="41" spans="1:49" ht="13.5" customHeight="1" thickBot="1">
      <c r="A41" s="195"/>
      <c r="B41" s="186"/>
      <c r="C41" s="186"/>
      <c r="D41" s="184"/>
      <c r="E41" s="415"/>
      <c r="F41" s="414">
        <v>0</v>
      </c>
      <c r="G41" s="188"/>
      <c r="H41" s="175">
        <f>IF(FedPersonnel[[#This Row],[Column5]]&gt;0, FedPersonnel[[#This Row],[Column5]]/INDEX('Month Lookup'!$B$22:$B$24, MATCH(FedPersonnel[[#This Row],[Column46]], 'Month Lookup'!$A$22:$A$24, 0)), 0)</f>
        <v>0</v>
      </c>
      <c r="I41" s="215">
        <f>ROUNDUP('Federal Detail'!$E41*'Federal Detail'!$H41, 0)</f>
        <v>0</v>
      </c>
      <c r="J41" s="216">
        <f>_xlfn.IFNA(FedPersonnel[[#This Row],[Column9]]*VLOOKUP(FedPersonnel[[#This Row],[Column2]], FringeRates[#All], 2, FALSE), 0)</f>
        <v>0</v>
      </c>
      <c r="K41" s="225">
        <f>FedPersonnel[[#This Row],[Column3]]*(1+FedPersonnel[[#This Row],[Column4]])</f>
        <v>0</v>
      </c>
      <c r="L41" s="189"/>
      <c r="M41" s="176">
        <f>IF(FedPersonnel[[#This Row],[Column12]]&gt;0, FedPersonnel[[#This Row],[Column12]]/INDEX('Month Lookup'!$B$22:$B$24, MATCH(FedPersonnel[[#This Row],[Column46]], 'Month Lookup'!$A$22:$A$24, 0)), 0)</f>
        <v>0</v>
      </c>
      <c r="N41" s="233">
        <f>ROUNDUP(FedPersonnel[[#This Row],[Column11]]*FedPersonnel[[#This Row],[Column15]], 0)</f>
        <v>0</v>
      </c>
      <c r="O41" s="233">
        <f>_xlfn.IFNA(FedPersonnel[[#This Row],[Column16]]*VLOOKUP(FedPersonnel[[#This Row],[Column2]], FringeRates[#All], 2, FALSE), 0)</f>
        <v>0</v>
      </c>
      <c r="P41" s="226">
        <f>FedPersonnel[[#This Row],[Column11]]*(1+FedPersonnel[[#This Row],[Column4]])</f>
        <v>0</v>
      </c>
      <c r="Q41" s="189"/>
      <c r="R41" s="176">
        <f>IF(FedPersonnel[[#This Row],[Column19]]&gt;0, FedPersonnel[[#This Row],[Column19]]/INDEX('Month Lookup'!$B$22:$B$24, MATCH(FedPersonnel[[#This Row],[Column46]], 'Month Lookup'!$A$22:$A$24, 0)), 0)</f>
        <v>0</v>
      </c>
      <c r="S41" s="233">
        <f>ROUNDUP(FedPersonnel[[#This Row],[Column18]]*FedPersonnel[[#This Row],[Column22]], 0)</f>
        <v>0</v>
      </c>
      <c r="T41" s="233">
        <f>_xlfn.IFNA(FedPersonnel[[#This Row],[Column23]]*VLOOKUP(FedPersonnel[[#This Row],[Column2]], FringeRates[#All], 2, FALSE), 0)</f>
        <v>0</v>
      </c>
      <c r="U41" s="226">
        <f>FedPersonnel[[#This Row],[Column18]]*(1+FedPersonnel[[#This Row],[Column4]])</f>
        <v>0</v>
      </c>
      <c r="V41" s="189"/>
      <c r="W41" s="176">
        <f>IF(FedPersonnel[[#This Row],[Column26]]&gt;0, FedPersonnel[[#This Row],[Column26]]/INDEX('Month Lookup'!$B$22:$B$24, MATCH(FedPersonnel[[#This Row],[Column46]], 'Month Lookup'!$A$22:$A$24, 0)), 0)</f>
        <v>0</v>
      </c>
      <c r="X41" s="233">
        <f>ROUNDUP(FedPersonnel[[#This Row],[Column25]]*FedPersonnel[[#This Row],[Column27]], 0)</f>
        <v>0</v>
      </c>
      <c r="Y41" s="336">
        <f>_xlfn.IFNA(FedPersonnel[[#This Row],[Column28]]*VLOOKUP(FedPersonnel[[#This Row],[Column2]], FringeRates[#All], 2, FALSE), 0)</f>
        <v>0</v>
      </c>
      <c r="Z41" s="236">
        <f>'Federal Detail'!$U41*(1+'Federal Detail'!$F41)</f>
        <v>0</v>
      </c>
      <c r="AA41" s="188"/>
      <c r="AB41" s="176">
        <f>IF(FedPersonnel[[#This Row],[Column33]]&gt;0, FedPersonnel[[#This Row],[Column33]]/INDEX('Month Lookup'!$B$22:$B$24, MATCH(FedPersonnel[[#This Row],[Column46]], 'Month Lookup'!$A$22:$A$24, 0)), 0)</f>
        <v>0</v>
      </c>
      <c r="AC41" s="233">
        <f>ROUNDUP(FedPersonnel[[#This Row],[Column32]]*FedPersonnel[[#This Row],[Column34]], 0)</f>
        <v>0</v>
      </c>
      <c r="AD41" s="335">
        <f>_xlfn.IFNA(FedPersonnel[[#This Row],[Column35]]*VLOOKUP(FedPersonnel[[#This Row],[Column2]], FringeRates[#All], 2, FALSE), 0)</f>
        <v>0</v>
      </c>
      <c r="AE41" s="352">
        <f>SUM(FedPersonnel[[#This Row],[Column9]],FedPersonnel[[#This Row],[Column10]],FedPersonnel[[#This Row],[Column16]:[Column17]],FedPersonnel[[#This Row],[Column23]:[Column24]],FedPersonnel[[#This Row],[Column28]:[Column29]],FedPersonnel[[#This Row],[Column35]:[Column36]])</f>
        <v>0</v>
      </c>
      <c r="AF41" s="353">
        <f>IF(FedPersonnel[[#This Row],[Column8]]=FedPersonnel[[#This Row],[Column15]], 1, 0)</f>
        <v>1</v>
      </c>
      <c r="AG41" s="353">
        <f>IF(FedPersonnel[[#This Row],[Column15]]=FedPersonnel[[#This Row],[Column22]], 1, 0)</f>
        <v>1</v>
      </c>
      <c r="AH41" s="353">
        <f>IF(FedPersonnel[[#This Row],[Column22]]=FedPersonnel[[#This Row],[Column27]], 1, 0)</f>
        <v>1</v>
      </c>
      <c r="AI41" s="353">
        <f>IF(FedPersonnel[[#This Row],[Column27]]=FedPersonnel[[#This Row],[Column34]], 1, 0)</f>
        <v>1</v>
      </c>
      <c r="AJ41" s="1"/>
      <c r="AK41" s="1"/>
      <c r="AL41" s="1"/>
      <c r="AM41" s="1"/>
      <c r="AN41" s="1"/>
      <c r="AO41" s="1"/>
      <c r="AP41" s="1"/>
      <c r="AQ41" s="1"/>
    </row>
    <row r="42" spans="1:49" s="197" customFormat="1" ht="18">
      <c r="A42" s="350" t="s">
        <v>40</v>
      </c>
      <c r="B42" s="349"/>
      <c r="D42" s="199"/>
      <c r="E42" s="199"/>
      <c r="F42" s="198"/>
      <c r="H42" s="199"/>
      <c r="I42" s="223">
        <f>SUM(FedPersonnel[[#All],[Column9]])</f>
        <v>0</v>
      </c>
      <c r="J42" s="217">
        <f>SUM(FedPersonnel[[#All],[Column10]])</f>
        <v>0</v>
      </c>
      <c r="K42" s="200"/>
      <c r="L42" s="200"/>
      <c r="M42" s="202"/>
      <c r="N42" s="234">
        <f>SUM(FedPersonnel[[#All],[Column16]])</f>
        <v>0</v>
      </c>
      <c r="O42" s="228">
        <f>SUM(FedPersonnel[[#All],[Column17]])</f>
        <v>0</v>
      </c>
      <c r="P42" s="201"/>
      <c r="Q42" s="201"/>
      <c r="R42" s="202"/>
      <c r="S42" s="234">
        <f>SUM(FedPersonnel[[#All],[Column23]])</f>
        <v>0</v>
      </c>
      <c r="T42" s="228">
        <f>SUM(FedPersonnel[[#All],[Column24]])</f>
        <v>0</v>
      </c>
      <c r="U42" s="201"/>
      <c r="V42" s="201"/>
      <c r="W42" s="202"/>
      <c r="X42" s="234">
        <f>SUM(FedPersonnel[[#All],[Column28]])</f>
        <v>0</v>
      </c>
      <c r="Y42" s="238">
        <f>SUM(FedPersonnel[[#All],[Column29]])</f>
        <v>0</v>
      </c>
      <c r="Z42" s="351"/>
      <c r="AA42" s="201"/>
      <c r="AB42" s="202"/>
      <c r="AC42" s="234">
        <f>SUM(FedPersonnel[[#All],[Column35]])</f>
        <v>0</v>
      </c>
      <c r="AD42" s="238">
        <f>SUM(FedPersonnel[[#All],[Column36]])</f>
        <v>0</v>
      </c>
      <c r="AE42" s="238">
        <f>SUM(FedPersonnel[[#All],[Column43]])</f>
        <v>0</v>
      </c>
      <c r="AF42" s="234"/>
      <c r="AG42" s="227"/>
      <c r="AH42" s="227"/>
      <c r="AI42" s="373"/>
    </row>
    <row r="43" spans="1:49" s="1" customFormat="1">
      <c r="A43" s="554"/>
      <c r="B43" s="555"/>
      <c r="C43" s="555"/>
      <c r="D43" s="555"/>
      <c r="F43" s="354"/>
      <c r="J43" s="218"/>
      <c r="K43" s="10"/>
      <c r="L43" s="34"/>
      <c r="M43" s="7"/>
      <c r="N43" s="229"/>
      <c r="O43" s="230"/>
      <c r="P43" s="10"/>
      <c r="Q43" s="10"/>
      <c r="R43"/>
      <c r="S43" s="229"/>
      <c r="T43" s="363"/>
      <c r="U43" s="10"/>
      <c r="V43" s="10"/>
      <c r="W43"/>
      <c r="X43" s="229"/>
      <c r="Y43" s="230"/>
      <c r="Z43" s="229"/>
      <c r="AA43" s="10"/>
      <c r="AB43"/>
      <c r="AC43" s="229"/>
      <c r="AD43" s="230"/>
      <c r="AE43" s="230"/>
      <c r="AF43" s="374"/>
      <c r="AG43" s="229"/>
      <c r="AH43" s="229"/>
      <c r="AI43" s="370"/>
      <c r="AK43"/>
      <c r="AL43"/>
      <c r="AM43"/>
      <c r="AN43"/>
      <c r="AO43"/>
      <c r="AP43"/>
      <c r="AQ43"/>
      <c r="AR43"/>
      <c r="AS43"/>
      <c r="AT43"/>
      <c r="AU43"/>
      <c r="AV43"/>
    </row>
    <row r="44" spans="1:49" ht="13.5" thickBot="1">
      <c r="A44" s="589" t="s">
        <v>39</v>
      </c>
      <c r="B44" s="590"/>
      <c r="C44" s="590"/>
      <c r="D44" s="590"/>
      <c r="E44" s="395"/>
      <c r="F44" s="355"/>
      <c r="G44" s="16"/>
      <c r="H44" s="16"/>
      <c r="I44" s="16"/>
      <c r="J44" s="219">
        <f>SUM(I42:J42)</f>
        <v>0</v>
      </c>
      <c r="K44" s="57"/>
      <c r="L44" s="57"/>
      <c r="M44" s="16"/>
      <c r="N44" s="231"/>
      <c r="O44" s="362">
        <f>SUM(N42:O42)</f>
        <v>0</v>
      </c>
      <c r="P44" s="57"/>
      <c r="Q44" s="57"/>
      <c r="R44" s="16"/>
      <c r="S44" s="231"/>
      <c r="T44" s="232">
        <f>SUM(S42:T42)</f>
        <v>0</v>
      </c>
      <c r="U44" s="57"/>
      <c r="V44" s="57"/>
      <c r="W44" s="16"/>
      <c r="X44" s="231"/>
      <c r="Y44" s="232">
        <f>SUM(X42:Y42)</f>
        <v>0</v>
      </c>
      <c r="Z44" s="231"/>
      <c r="AA44" s="57"/>
      <c r="AB44" s="16"/>
      <c r="AC44" s="231"/>
      <c r="AD44" s="232">
        <f>SUM(AC42:AD42)</f>
        <v>0</v>
      </c>
      <c r="AE44" s="232">
        <f>SUM(G44:AD44)</f>
        <v>0</v>
      </c>
      <c r="AF44" s="371"/>
      <c r="AG44" s="371"/>
      <c r="AH44" s="371"/>
      <c r="AI44" s="372"/>
      <c r="AK44"/>
      <c r="AL44"/>
      <c r="AM44"/>
      <c r="AN44"/>
      <c r="AO44"/>
    </row>
    <row r="45" spans="1:49" ht="24" thickBot="1">
      <c r="A45" s="196" t="s">
        <v>55</v>
      </c>
      <c r="B45" s="101"/>
      <c r="C45" s="101"/>
      <c r="D45" s="101"/>
      <c r="E45" s="101"/>
      <c r="F45" s="102"/>
      <c r="G45" s="539" t="str">
        <f>F8</f>
        <v>Year 1</v>
      </c>
      <c r="H45" s="540"/>
      <c r="I45" s="540"/>
      <c r="J45" s="541"/>
      <c r="K45" s="539" t="str">
        <f>K8</f>
        <v>Year 2</v>
      </c>
      <c r="L45" s="540"/>
      <c r="M45" s="540"/>
      <c r="N45" s="540"/>
      <c r="O45" s="541"/>
      <c r="P45" s="539" t="str">
        <f>P8</f>
        <v>Year 3</v>
      </c>
      <c r="Q45" s="540"/>
      <c r="R45" s="540"/>
      <c r="S45" s="540"/>
      <c r="T45" s="541"/>
      <c r="U45" s="539" t="s">
        <v>7</v>
      </c>
      <c r="V45" s="540"/>
      <c r="W45" s="540"/>
      <c r="X45" s="540"/>
      <c r="Y45" s="541"/>
      <c r="Z45" s="539" t="s">
        <v>8</v>
      </c>
      <c r="AA45" s="540"/>
      <c r="AB45" s="540"/>
      <c r="AC45" s="540"/>
      <c r="AD45" s="541"/>
      <c r="AE45" s="322"/>
      <c r="AF45" s="375"/>
      <c r="AG45" s="313"/>
      <c r="AH45" s="313"/>
      <c r="AI45" s="313"/>
      <c r="AK45"/>
      <c r="AL45"/>
      <c r="AM45"/>
      <c r="AN45"/>
      <c r="AO45"/>
    </row>
    <row r="46" spans="1:49" s="1" customFormat="1">
      <c r="A46" s="93" t="s">
        <v>14</v>
      </c>
      <c r="B46" s="93"/>
      <c r="C46" s="93"/>
      <c r="D46" s="93"/>
      <c r="E46" s="93"/>
      <c r="F46" s="94"/>
      <c r="G46" s="97"/>
      <c r="H46" s="85"/>
      <c r="I46"/>
      <c r="J46" s="240"/>
      <c r="K46"/>
      <c r="L46" s="26"/>
      <c r="M46"/>
      <c r="N46" s="65"/>
      <c r="O46" s="240"/>
      <c r="P46"/>
      <c r="Q46" s="26"/>
      <c r="R46" s="26"/>
      <c r="S46" s="65"/>
      <c r="T46" s="253"/>
      <c r="U46"/>
      <c r="V46" s="26"/>
      <c r="W46" s="26"/>
      <c r="X46" s="65"/>
      <c r="Y46" s="240"/>
      <c r="Z46"/>
      <c r="AA46" s="26"/>
      <c r="AB46" s="26"/>
      <c r="AC46" s="26"/>
      <c r="AD46" s="240"/>
      <c r="AE46" s="256"/>
      <c r="AF46" s="6"/>
      <c r="AG46" s="6"/>
      <c r="AH46" s="6"/>
      <c r="AI46" s="6"/>
      <c r="AJ46"/>
      <c r="AK46"/>
      <c r="AL46"/>
      <c r="AM46"/>
      <c r="AN46"/>
      <c r="AO46"/>
      <c r="AP46"/>
      <c r="AQ46"/>
      <c r="AR46"/>
      <c r="AS46"/>
      <c r="AT46"/>
      <c r="AU46"/>
      <c r="AV46"/>
      <c r="AW46"/>
    </row>
    <row r="47" spans="1:49">
      <c r="A47" s="104"/>
      <c r="B47" s="93"/>
      <c r="C47" s="93"/>
      <c r="D47" s="93"/>
      <c r="E47" s="93"/>
      <c r="F47" s="94"/>
      <c r="G47" s="85"/>
      <c r="H47" s="85"/>
      <c r="I47"/>
      <c r="J47" s="240"/>
      <c r="K47"/>
      <c r="L47" s="26"/>
      <c r="M47"/>
      <c r="N47" s="66"/>
      <c r="O47" s="240"/>
      <c r="P47"/>
      <c r="Q47" s="26"/>
      <c r="R47" s="26"/>
      <c r="S47" s="66"/>
      <c r="T47" s="240"/>
      <c r="U47"/>
      <c r="V47" s="26"/>
      <c r="W47" s="26"/>
      <c r="X47" s="66"/>
      <c r="Y47" s="240"/>
      <c r="Z47"/>
      <c r="AA47" s="26"/>
      <c r="AB47" s="26"/>
      <c r="AC47" s="26"/>
      <c r="AD47" s="240"/>
      <c r="AE47" s="256"/>
      <c r="AF47" s="6"/>
      <c r="AG47" s="6"/>
      <c r="AH47" s="6"/>
      <c r="AI47" s="6"/>
      <c r="AK47"/>
      <c r="AL47"/>
      <c r="AM47"/>
      <c r="AN47"/>
      <c r="AO47"/>
      <c r="AP47" s="1"/>
      <c r="AQ47" s="1"/>
      <c r="AR47" s="1"/>
      <c r="AS47" s="1"/>
      <c r="AT47" s="1"/>
      <c r="AU47" s="1"/>
      <c r="AV47" s="1"/>
      <c r="AW47" s="1"/>
    </row>
    <row r="48" spans="1:49">
      <c r="A48" s="104"/>
      <c r="B48" s="95"/>
      <c r="C48" s="95"/>
      <c r="D48" s="95"/>
      <c r="E48" s="95"/>
      <c r="F48" s="96"/>
      <c r="G48" s="42" t="s">
        <v>73</v>
      </c>
      <c r="H48" s="43"/>
      <c r="I48" s="43"/>
      <c r="J48" s="241">
        <f>ROUNDUP(SUM(J46:J47), 0)</f>
        <v>0</v>
      </c>
      <c r="K48" s="81"/>
      <c r="L48" s="27"/>
      <c r="M48" s="43"/>
      <c r="N48" s="67"/>
      <c r="O48" s="241">
        <f>ROUNDUP(SUM(O46:O47), 0)</f>
        <v>0</v>
      </c>
      <c r="P48" s="81"/>
      <c r="Q48" s="27"/>
      <c r="R48" s="27"/>
      <c r="S48" s="67"/>
      <c r="T48" s="241">
        <f>ROUNDUP(SUM(T46:T47), 0)</f>
        <v>0</v>
      </c>
      <c r="U48" s="81"/>
      <c r="V48" s="27"/>
      <c r="W48" s="27"/>
      <c r="X48" s="67"/>
      <c r="Y48" s="241">
        <f>ROUNDUP(SUM(Y46:Y47), 0)</f>
        <v>0</v>
      </c>
      <c r="Z48" s="81"/>
      <c r="AA48" s="27"/>
      <c r="AB48" s="27"/>
      <c r="AC48" s="27"/>
      <c r="AD48" s="241">
        <f>ROUNDUP(SUM(AD46:AD47), 0)</f>
        <v>0</v>
      </c>
      <c r="AE48" s="316">
        <f>SUM(G48:AD48)</f>
        <v>0</v>
      </c>
      <c r="AF48" s="28"/>
      <c r="AG48" s="28"/>
      <c r="AH48" s="28"/>
      <c r="AI48" s="28"/>
      <c r="AK48"/>
      <c r="AL48"/>
      <c r="AM48"/>
      <c r="AN48"/>
      <c r="AO48"/>
    </row>
    <row r="49" spans="1:49" s="1" customFormat="1" ht="25.5">
      <c r="A49" s="86" t="s">
        <v>106</v>
      </c>
      <c r="B49" s="86"/>
      <c r="C49" s="86"/>
      <c r="D49" s="86"/>
      <c r="E49" s="86"/>
      <c r="F49" s="87"/>
      <c r="G49" s="92"/>
      <c r="H49" s="92"/>
      <c r="I49" s="24"/>
      <c r="J49" s="242"/>
      <c r="K49"/>
      <c r="L49" s="25"/>
      <c r="M49" s="24"/>
      <c r="N49" s="64"/>
      <c r="O49" s="242"/>
      <c r="P49"/>
      <c r="Q49" s="25"/>
      <c r="R49" s="80"/>
      <c r="S49" s="64"/>
      <c r="T49" s="242"/>
      <c r="U49"/>
      <c r="V49" s="25"/>
      <c r="W49" s="25"/>
      <c r="X49" s="64"/>
      <c r="Y49" s="242"/>
      <c r="Z49"/>
      <c r="AA49" s="25"/>
      <c r="AB49" s="25"/>
      <c r="AC49" s="25"/>
      <c r="AD49" s="242"/>
      <c r="AE49" s="256"/>
      <c r="AF49" s="6"/>
      <c r="AG49" s="6"/>
      <c r="AH49" s="6"/>
      <c r="AI49" s="6"/>
      <c r="AJ49"/>
      <c r="AK49"/>
      <c r="AL49"/>
      <c r="AM49"/>
      <c r="AN49"/>
      <c r="AO49"/>
      <c r="AP49"/>
      <c r="AQ49"/>
      <c r="AR49"/>
      <c r="AS49"/>
      <c r="AT49"/>
      <c r="AU49"/>
      <c r="AV49"/>
      <c r="AW49"/>
    </row>
    <row r="50" spans="1:49">
      <c r="A50" s="103"/>
      <c r="B50" s="88"/>
      <c r="C50" s="88"/>
      <c r="D50" s="88"/>
      <c r="E50" s="88"/>
      <c r="F50" s="89"/>
      <c r="G50" s="85"/>
      <c r="H50" s="85"/>
      <c r="I50"/>
      <c r="J50" s="240"/>
      <c r="K50"/>
      <c r="L50" s="26"/>
      <c r="M50"/>
      <c r="N50" s="66"/>
      <c r="O50" s="240"/>
      <c r="P50"/>
      <c r="Q50" s="26"/>
      <c r="R50"/>
      <c r="S50" s="66"/>
      <c r="T50" s="240"/>
      <c r="U50"/>
      <c r="V50" s="26"/>
      <c r="W50" s="26"/>
      <c r="X50" s="66"/>
      <c r="Y50" s="240"/>
      <c r="Z50"/>
      <c r="AA50" s="26"/>
      <c r="AB50" s="26"/>
      <c r="AC50" s="26"/>
      <c r="AD50" s="240"/>
      <c r="AE50" s="256"/>
      <c r="AF50" s="6"/>
      <c r="AG50" s="6"/>
      <c r="AH50" s="6"/>
      <c r="AI50" s="6"/>
      <c r="AK50"/>
      <c r="AL50"/>
      <c r="AM50"/>
      <c r="AN50"/>
      <c r="AO50"/>
    </row>
    <row r="51" spans="1:49">
      <c r="A51" s="103"/>
      <c r="B51" s="90"/>
      <c r="C51" s="90"/>
      <c r="D51" s="90"/>
      <c r="E51" s="90"/>
      <c r="F51" s="91"/>
      <c r="G51" s="42" t="s">
        <v>113</v>
      </c>
      <c r="H51" s="43"/>
      <c r="I51" s="43"/>
      <c r="J51" s="241">
        <f>ROUNDUP(SUM(J49:J50), 0)</f>
        <v>0</v>
      </c>
      <c r="K51"/>
      <c r="L51" s="27"/>
      <c r="M51" s="43"/>
      <c r="N51" s="67"/>
      <c r="O51" s="241">
        <f>ROUNDUP(SUM(O49:O50), 0)</f>
        <v>0</v>
      </c>
      <c r="P51"/>
      <c r="Q51" s="27"/>
      <c r="R51" s="43"/>
      <c r="S51" s="67"/>
      <c r="T51" s="241">
        <f>ROUNDUP(SUM(T49:T50), 0)</f>
        <v>0</v>
      </c>
      <c r="U51"/>
      <c r="V51" s="27"/>
      <c r="W51" s="27"/>
      <c r="X51" s="67"/>
      <c r="Y51" s="241">
        <f>ROUNDUP(SUM(Y49:Y50), 0)</f>
        <v>0</v>
      </c>
      <c r="Z51"/>
      <c r="AA51" s="27"/>
      <c r="AB51" s="27"/>
      <c r="AC51" s="27"/>
      <c r="AD51" s="241">
        <f>ROUNDUP(SUM(AD49:AD50), 0)</f>
        <v>0</v>
      </c>
      <c r="AE51" s="316">
        <f>SUM(G51:AD51)</f>
        <v>0</v>
      </c>
      <c r="AF51" s="28"/>
      <c r="AG51" s="28"/>
      <c r="AH51" s="28"/>
      <c r="AI51" s="28"/>
      <c r="AK51"/>
      <c r="AL51"/>
      <c r="AM51"/>
      <c r="AN51"/>
      <c r="AO51"/>
    </row>
    <row r="52" spans="1:49">
      <c r="A52" s="15" t="s">
        <v>9</v>
      </c>
      <c r="B52" s="15"/>
      <c r="C52" s="15"/>
      <c r="D52" s="15"/>
      <c r="E52" s="15"/>
      <c r="F52" s="44"/>
      <c r="G52" s="98"/>
      <c r="H52" s="92"/>
      <c r="I52" s="24"/>
      <c r="J52" s="242"/>
      <c r="K52" s="84"/>
      <c r="L52" s="25"/>
      <c r="M52" s="24"/>
      <c r="N52" s="64"/>
      <c r="O52" s="242"/>
      <c r="P52" s="84"/>
      <c r="Q52" s="25"/>
      <c r="R52" s="24"/>
      <c r="S52" s="64"/>
      <c r="T52" s="242"/>
      <c r="U52" s="84"/>
      <c r="V52" s="25"/>
      <c r="W52" s="25"/>
      <c r="X52" s="64"/>
      <c r="Y52" s="242"/>
      <c r="Z52" s="84"/>
      <c r="AA52" s="25"/>
      <c r="AB52" s="25"/>
      <c r="AC52" s="25"/>
      <c r="AD52" s="242"/>
      <c r="AE52" s="256"/>
      <c r="AF52" s="6"/>
      <c r="AG52" s="6"/>
      <c r="AH52" s="6"/>
      <c r="AI52" s="6"/>
      <c r="AK52"/>
      <c r="AL52"/>
      <c r="AM52"/>
      <c r="AN52"/>
      <c r="AO52"/>
      <c r="AP52" s="1"/>
      <c r="AQ52" s="1"/>
      <c r="AR52" s="1"/>
      <c r="AS52" s="1"/>
      <c r="AT52" s="1"/>
      <c r="AU52" s="1"/>
      <c r="AV52" s="1"/>
      <c r="AW52" s="1"/>
    </row>
    <row r="53" spans="1:49">
      <c r="A53" s="105"/>
      <c r="B53" s="93"/>
      <c r="C53" s="93"/>
      <c r="D53" s="93"/>
      <c r="E53" s="93"/>
      <c r="F53" s="94"/>
      <c r="G53" s="97"/>
      <c r="H53" s="85"/>
      <c r="I53"/>
      <c r="J53" s="240"/>
      <c r="K53"/>
      <c r="L53" s="26"/>
      <c r="M53"/>
      <c r="N53" s="66"/>
      <c r="O53" s="240"/>
      <c r="P53"/>
      <c r="Q53" s="26"/>
      <c r="R53"/>
      <c r="S53" s="66"/>
      <c r="T53" s="240"/>
      <c r="U53"/>
      <c r="V53" s="26"/>
      <c r="W53" s="26"/>
      <c r="X53" s="66"/>
      <c r="Y53" s="240"/>
      <c r="Z53"/>
      <c r="AA53" s="26"/>
      <c r="AB53" s="26"/>
      <c r="AC53" s="26"/>
      <c r="AD53" s="240"/>
      <c r="AE53" s="256"/>
      <c r="AF53" s="6"/>
      <c r="AG53" s="6"/>
      <c r="AH53" s="6"/>
      <c r="AI53" s="6"/>
      <c r="AK53"/>
      <c r="AL53"/>
      <c r="AM53"/>
      <c r="AN53"/>
      <c r="AO53"/>
    </row>
    <row r="54" spans="1:49">
      <c r="A54" s="105"/>
      <c r="B54" s="93"/>
      <c r="C54" s="93"/>
      <c r="D54" s="93"/>
      <c r="E54" s="93"/>
      <c r="F54" s="94"/>
      <c r="G54" s="85"/>
      <c r="H54" s="85"/>
      <c r="I54"/>
      <c r="J54" s="240"/>
      <c r="K54"/>
      <c r="L54" s="26"/>
      <c r="M54"/>
      <c r="N54" s="66"/>
      <c r="O54" s="240"/>
      <c r="P54"/>
      <c r="Q54" s="26"/>
      <c r="R54"/>
      <c r="S54" s="66"/>
      <c r="T54" s="240"/>
      <c r="U54"/>
      <c r="V54" s="26"/>
      <c r="W54" s="26"/>
      <c r="X54" s="66"/>
      <c r="Y54" s="240"/>
      <c r="Z54"/>
      <c r="AA54" s="26"/>
      <c r="AB54" s="26"/>
      <c r="AC54" s="26"/>
      <c r="AD54" s="240"/>
      <c r="AE54" s="256"/>
      <c r="AF54" s="6"/>
      <c r="AG54" s="6"/>
      <c r="AH54" s="6"/>
      <c r="AI54" s="6"/>
      <c r="AK54"/>
      <c r="AL54"/>
      <c r="AM54"/>
      <c r="AN54"/>
      <c r="AO54"/>
    </row>
    <row r="55" spans="1:49" s="1" customFormat="1">
      <c r="A55" s="93"/>
      <c r="B55" s="93"/>
      <c r="C55" s="93"/>
      <c r="D55" s="93"/>
      <c r="E55" s="93"/>
      <c r="F55" s="94"/>
      <c r="G55" s="97"/>
      <c r="H55" s="97"/>
      <c r="I55" s="2"/>
      <c r="J55" s="243"/>
      <c r="K55"/>
      <c r="L55" s="30"/>
      <c r="M55" s="2"/>
      <c r="N55" s="70"/>
      <c r="O55" s="243"/>
      <c r="P55"/>
      <c r="Q55" s="30"/>
      <c r="R55" s="2"/>
      <c r="S55" s="70"/>
      <c r="T55" s="243"/>
      <c r="U55"/>
      <c r="V55" s="30"/>
      <c r="W55" s="30"/>
      <c r="X55" s="70"/>
      <c r="Y55" s="243"/>
      <c r="Z55"/>
      <c r="AA55" s="30"/>
      <c r="AB55" s="30"/>
      <c r="AC55" s="30"/>
      <c r="AD55" s="243"/>
      <c r="AE55" s="317"/>
      <c r="AF55" s="83"/>
      <c r="AG55" s="83"/>
      <c r="AH55" s="83"/>
      <c r="AI55" s="83"/>
      <c r="AJ55"/>
      <c r="AK55"/>
      <c r="AL55"/>
      <c r="AM55"/>
      <c r="AN55"/>
      <c r="AO55"/>
      <c r="AP55"/>
      <c r="AQ55"/>
      <c r="AR55"/>
      <c r="AS55"/>
      <c r="AT55"/>
      <c r="AU55"/>
      <c r="AV55"/>
      <c r="AW55"/>
    </row>
    <row r="56" spans="1:49">
      <c r="A56" s="105"/>
      <c r="B56" s="93"/>
      <c r="C56" s="93"/>
      <c r="D56" s="93"/>
      <c r="E56" s="93"/>
      <c r="F56" s="94"/>
      <c r="G56" s="85"/>
      <c r="H56" s="85"/>
      <c r="I56"/>
      <c r="J56" s="240"/>
      <c r="K56"/>
      <c r="L56" s="26"/>
      <c r="M56"/>
      <c r="N56" s="66"/>
      <c r="O56" s="240"/>
      <c r="P56"/>
      <c r="Q56" s="26"/>
      <c r="R56"/>
      <c r="S56" s="66"/>
      <c r="T56" s="240"/>
      <c r="U56"/>
      <c r="V56" s="26"/>
      <c r="W56" s="26"/>
      <c r="X56" s="66"/>
      <c r="Y56" s="240"/>
      <c r="Z56"/>
      <c r="AA56" s="26"/>
      <c r="AB56" s="26"/>
      <c r="AC56" s="26"/>
      <c r="AD56" s="240"/>
      <c r="AE56" s="256"/>
      <c r="AF56" s="6"/>
      <c r="AG56" s="6"/>
      <c r="AH56" s="6"/>
      <c r="AI56" s="6"/>
      <c r="AK56"/>
      <c r="AL56"/>
      <c r="AM56"/>
      <c r="AN56"/>
      <c r="AO56"/>
      <c r="AP56" s="1"/>
      <c r="AQ56" s="1"/>
      <c r="AR56" s="1"/>
      <c r="AS56" s="1"/>
      <c r="AT56" s="1"/>
      <c r="AU56" s="1"/>
      <c r="AV56" s="1"/>
      <c r="AW56" s="1"/>
    </row>
    <row r="57" spans="1:49">
      <c r="A57" s="105"/>
      <c r="B57" s="93"/>
      <c r="C57" s="93"/>
      <c r="D57" s="93"/>
      <c r="E57" s="93"/>
      <c r="F57" s="94"/>
      <c r="G57" s="85"/>
      <c r="H57" s="85"/>
      <c r="I57"/>
      <c r="J57" s="240"/>
      <c r="K57"/>
      <c r="L57" s="26"/>
      <c r="M57"/>
      <c r="N57" s="66"/>
      <c r="O57" s="240"/>
      <c r="P57"/>
      <c r="Q57" s="26"/>
      <c r="R57"/>
      <c r="S57" s="66"/>
      <c r="T57" s="240"/>
      <c r="U57"/>
      <c r="V57" s="26"/>
      <c r="W57" s="26"/>
      <c r="X57" s="66"/>
      <c r="Y57" s="240"/>
      <c r="Z57"/>
      <c r="AA57" s="26"/>
      <c r="AB57" s="26"/>
      <c r="AC57" s="26"/>
      <c r="AD57" s="240"/>
      <c r="AE57" s="256"/>
      <c r="AF57" s="6"/>
      <c r="AG57" s="6"/>
      <c r="AH57" s="6"/>
      <c r="AI57" s="6"/>
      <c r="AK57"/>
      <c r="AL57"/>
      <c r="AM57"/>
      <c r="AN57"/>
      <c r="AO57"/>
    </row>
    <row r="58" spans="1:49" s="1" customFormat="1">
      <c r="A58" s="105"/>
      <c r="B58" s="95"/>
      <c r="C58" s="95"/>
      <c r="D58" s="95"/>
      <c r="E58" s="95"/>
      <c r="F58" s="96"/>
      <c r="G58" s="42" t="s">
        <v>74</v>
      </c>
      <c r="H58" s="43"/>
      <c r="I58" s="43"/>
      <c r="J58" s="241">
        <f>ROUNDUP(SUM(J52:J57), 0)</f>
        <v>0</v>
      </c>
      <c r="K58" s="81"/>
      <c r="L58" s="27"/>
      <c r="M58" s="43"/>
      <c r="N58" s="67"/>
      <c r="O58" s="241">
        <f>ROUNDUP(SUM(O52:O57), 0)</f>
        <v>0</v>
      </c>
      <c r="P58" s="81"/>
      <c r="Q58" s="27"/>
      <c r="R58" s="43"/>
      <c r="S58" s="67"/>
      <c r="T58" s="241">
        <f>ROUNDUP(SUM(T52:T57), 0)</f>
        <v>0</v>
      </c>
      <c r="U58" s="81"/>
      <c r="V58" s="27"/>
      <c r="W58" s="27"/>
      <c r="X58" s="67"/>
      <c r="Y58" s="241">
        <f>ROUNDUP(SUM(Y52:Y57), 0)</f>
        <v>0</v>
      </c>
      <c r="Z58" s="81"/>
      <c r="AA58" s="27"/>
      <c r="AB58" s="27"/>
      <c r="AC58" s="27"/>
      <c r="AD58" s="241">
        <f>ROUNDUP(SUM(AD52:AD57), 0)</f>
        <v>0</v>
      </c>
      <c r="AE58" s="316">
        <f>SUM(G58:AD58)</f>
        <v>0</v>
      </c>
      <c r="AF58" s="28"/>
      <c r="AG58" s="28"/>
      <c r="AH58" s="28"/>
      <c r="AI58" s="28"/>
      <c r="AJ58"/>
      <c r="AK58"/>
      <c r="AL58"/>
      <c r="AM58"/>
      <c r="AN58"/>
      <c r="AO58"/>
      <c r="AP58"/>
      <c r="AQ58"/>
      <c r="AR58"/>
      <c r="AS58"/>
      <c r="AT58"/>
      <c r="AU58"/>
      <c r="AV58"/>
      <c r="AW58"/>
    </row>
    <row r="59" spans="1:49">
      <c r="A59" s="15" t="s">
        <v>15</v>
      </c>
      <c r="B59" s="15"/>
      <c r="C59" s="15"/>
      <c r="D59" s="15"/>
      <c r="E59" s="15"/>
      <c r="F59" s="44"/>
      <c r="G59" s="98"/>
      <c r="H59" s="92"/>
      <c r="I59" s="24"/>
      <c r="J59" s="242"/>
      <c r="K59"/>
      <c r="L59" s="25"/>
      <c r="M59" s="24"/>
      <c r="N59" s="64"/>
      <c r="O59" s="242"/>
      <c r="P59"/>
      <c r="Q59" s="25"/>
      <c r="R59" s="24"/>
      <c r="S59" s="64"/>
      <c r="T59" s="242"/>
      <c r="U59"/>
      <c r="V59" s="25"/>
      <c r="W59" s="25"/>
      <c r="X59" s="64"/>
      <c r="Y59" s="242"/>
      <c r="Z59"/>
      <c r="AA59" s="25"/>
      <c r="AB59" s="25"/>
      <c r="AC59" s="25"/>
      <c r="AD59" s="242"/>
      <c r="AE59" s="256"/>
      <c r="AF59" s="6"/>
      <c r="AG59" s="6"/>
      <c r="AH59" s="6"/>
      <c r="AI59" s="6"/>
      <c r="AK59"/>
      <c r="AL59"/>
      <c r="AM59"/>
      <c r="AN59"/>
      <c r="AO59"/>
      <c r="AP59" s="1"/>
      <c r="AQ59" s="1"/>
      <c r="AR59" s="1"/>
      <c r="AS59" s="1"/>
      <c r="AT59" s="1"/>
      <c r="AU59" s="1"/>
      <c r="AV59" s="1"/>
      <c r="AW59" s="1"/>
    </row>
    <row r="60" spans="1:49">
      <c r="A60" s="105"/>
      <c r="B60" s="93"/>
      <c r="C60" s="93"/>
      <c r="D60" s="93"/>
      <c r="E60" s="93"/>
      <c r="F60" s="94"/>
      <c r="G60" s="85"/>
      <c r="H60" s="85"/>
      <c r="I60"/>
      <c r="J60" s="240"/>
      <c r="K60"/>
      <c r="L60" s="26"/>
      <c r="M60"/>
      <c r="N60" s="66"/>
      <c r="O60" s="240"/>
      <c r="P60"/>
      <c r="Q60" s="26"/>
      <c r="R60"/>
      <c r="S60" s="66"/>
      <c r="T60" s="240"/>
      <c r="U60"/>
      <c r="V60" s="26"/>
      <c r="W60" s="26"/>
      <c r="X60" s="66"/>
      <c r="Y60" s="240"/>
      <c r="Z60"/>
      <c r="AA60" s="26"/>
      <c r="AB60" s="26"/>
      <c r="AC60" s="26"/>
      <c r="AD60" s="240"/>
      <c r="AE60" s="256"/>
      <c r="AF60" s="6"/>
      <c r="AG60" s="6"/>
      <c r="AH60" s="6"/>
      <c r="AI60" s="6"/>
      <c r="AK60"/>
      <c r="AL60"/>
      <c r="AM60"/>
      <c r="AN60"/>
      <c r="AO60"/>
    </row>
    <row r="61" spans="1:49" s="1" customFormat="1">
      <c r="A61" s="105"/>
      <c r="B61" s="95"/>
      <c r="C61" s="95"/>
      <c r="D61" s="95"/>
      <c r="E61" s="95"/>
      <c r="F61" s="96"/>
      <c r="G61" s="42" t="str">
        <f>CONCATENATE(A59, " Annual Total")</f>
        <v>Animal Costs Annual Total</v>
      </c>
      <c r="H61" s="43"/>
      <c r="I61" s="43"/>
      <c r="J61" s="241">
        <f>ROUNDUP(SUM(J59:J60), 0)</f>
        <v>0</v>
      </c>
      <c r="K61"/>
      <c r="L61" s="27"/>
      <c r="M61" s="43"/>
      <c r="N61" s="67"/>
      <c r="O61" s="241">
        <f>ROUNDUP(SUM(O59:O60), 0)</f>
        <v>0</v>
      </c>
      <c r="P61"/>
      <c r="Q61" s="27"/>
      <c r="R61" s="43"/>
      <c r="S61" s="67"/>
      <c r="T61" s="241">
        <f>ROUNDUP(SUM(T59:T60), 0)</f>
        <v>0</v>
      </c>
      <c r="U61"/>
      <c r="V61" s="27"/>
      <c r="W61" s="27"/>
      <c r="X61" s="67"/>
      <c r="Y61" s="241">
        <f>ROUNDUP(SUM(Y59:Y60), 0)</f>
        <v>0</v>
      </c>
      <c r="Z61"/>
      <c r="AA61" s="27"/>
      <c r="AB61" s="27"/>
      <c r="AC61" s="27"/>
      <c r="AD61" s="241">
        <f>ROUNDUP(SUM(AD59:AD60), 0)</f>
        <v>0</v>
      </c>
      <c r="AE61" s="316">
        <f>SUM(G61:AD61)</f>
        <v>0</v>
      </c>
      <c r="AF61" s="28"/>
      <c r="AG61" s="28"/>
      <c r="AH61" s="28"/>
      <c r="AI61" s="28"/>
      <c r="AJ61"/>
      <c r="AK61"/>
      <c r="AL61"/>
      <c r="AM61"/>
      <c r="AN61"/>
      <c r="AO61"/>
      <c r="AP61"/>
      <c r="AQ61"/>
      <c r="AR61"/>
      <c r="AS61"/>
      <c r="AT61"/>
      <c r="AU61"/>
      <c r="AV61"/>
      <c r="AW61"/>
    </row>
    <row r="62" spans="1:49">
      <c r="A62" s="15" t="s">
        <v>10</v>
      </c>
      <c r="B62" s="15"/>
      <c r="C62" s="15"/>
      <c r="D62" s="15"/>
      <c r="E62" s="15"/>
      <c r="F62" s="44"/>
      <c r="G62" s="23" t="s">
        <v>31</v>
      </c>
      <c r="H62" s="11"/>
      <c r="I62" s="111"/>
      <c r="J62" s="244">
        <f>ROUNDUP('Travel Details'!E59, 0)</f>
        <v>0</v>
      </c>
      <c r="K62" s="84"/>
      <c r="L62" s="25"/>
      <c r="M62" s="24"/>
      <c r="N62" s="64"/>
      <c r="O62" s="244">
        <f>ROUNDUP('Travel Details'!F59, 0)</f>
        <v>0</v>
      </c>
      <c r="P62" s="84"/>
      <c r="Q62" s="25"/>
      <c r="R62" s="24"/>
      <c r="S62" s="64"/>
      <c r="T62" s="244">
        <f>ROUNDUP('Travel Details'!G59, 0)</f>
        <v>0</v>
      </c>
      <c r="U62" s="84"/>
      <c r="V62" s="25"/>
      <c r="W62" s="25"/>
      <c r="X62" s="64"/>
      <c r="Y62" s="244">
        <f>ROUNDUP('Travel Details'!H59, 0)</f>
        <v>0</v>
      </c>
      <c r="Z62" s="84"/>
      <c r="AA62" s="25"/>
      <c r="AB62" s="25"/>
      <c r="AC62" s="25"/>
      <c r="AD62" s="244">
        <f>ROUNDUP('Travel Details'!I59, 0)</f>
        <v>0</v>
      </c>
      <c r="AE62" s="256"/>
      <c r="AF62" s="6"/>
      <c r="AG62" s="6"/>
      <c r="AH62" s="6"/>
      <c r="AI62" s="6"/>
      <c r="AK62"/>
      <c r="AL62"/>
      <c r="AM62"/>
      <c r="AN62"/>
      <c r="AO62"/>
      <c r="AP62" s="1"/>
      <c r="AQ62" s="1"/>
      <c r="AR62" s="1"/>
      <c r="AS62" s="1"/>
      <c r="AT62" s="1"/>
      <c r="AU62" s="1"/>
      <c r="AV62" s="1"/>
      <c r="AW62" s="1"/>
    </row>
    <row r="63" spans="1:49">
      <c r="A63" s="143"/>
      <c r="B63" s="93"/>
      <c r="C63" s="93"/>
      <c r="D63" s="93"/>
      <c r="E63" s="93"/>
      <c r="F63" s="94"/>
      <c r="G63" s="18" t="s">
        <v>32</v>
      </c>
      <c r="H63" s="2"/>
      <c r="I63" s="112"/>
      <c r="J63" s="239">
        <f>ROUNDUP('Travel Details'!P59, 0)</f>
        <v>0</v>
      </c>
      <c r="K63"/>
      <c r="L63" s="26"/>
      <c r="M63"/>
      <c r="N63" s="66"/>
      <c r="O63" s="239">
        <f>ROUNDUP('Travel Details'!Q59, 0)</f>
        <v>0</v>
      </c>
      <c r="P63"/>
      <c r="Q63" s="26"/>
      <c r="R63"/>
      <c r="S63" s="66"/>
      <c r="T63" s="239">
        <f>ROUNDUP('Travel Details'!R59, 0)</f>
        <v>0</v>
      </c>
      <c r="U63"/>
      <c r="V63" s="26"/>
      <c r="W63" s="26"/>
      <c r="X63" s="66"/>
      <c r="Y63" s="239">
        <f>ROUNDUP('Travel Details'!S59, 0)</f>
        <v>0</v>
      </c>
      <c r="Z63"/>
      <c r="AA63" s="26"/>
      <c r="AB63" s="26"/>
      <c r="AC63" s="26"/>
      <c r="AD63" s="239">
        <f>ROUNDUP('Travel Details'!T59, 0)</f>
        <v>0</v>
      </c>
      <c r="AE63" s="256"/>
      <c r="AF63" s="6"/>
      <c r="AG63" s="6"/>
      <c r="AH63" s="6"/>
      <c r="AI63" s="6"/>
      <c r="AK63"/>
      <c r="AL63"/>
      <c r="AM63"/>
      <c r="AN63"/>
      <c r="AO63"/>
    </row>
    <row r="64" spans="1:49" s="1" customFormat="1">
      <c r="A64" s="93"/>
      <c r="B64" s="93"/>
      <c r="C64" s="93"/>
      <c r="D64" s="93"/>
      <c r="E64" s="93"/>
      <c r="F64" s="94"/>
      <c r="G64" s="42" t="s">
        <v>75</v>
      </c>
      <c r="H64" s="43"/>
      <c r="I64" s="43"/>
      <c r="J64" s="245">
        <f>SUM(J62:J63)</f>
        <v>0</v>
      </c>
      <c r="K64"/>
      <c r="L64" s="28"/>
      <c r="N64" s="68"/>
      <c r="O64" s="245">
        <f>SUM(O62:O63)</f>
        <v>0</v>
      </c>
      <c r="P64"/>
      <c r="Q64" s="27"/>
      <c r="R64" s="43"/>
      <c r="S64" s="67"/>
      <c r="T64" s="245">
        <f>SUM(T62:T63)</f>
        <v>0</v>
      </c>
      <c r="U64"/>
      <c r="V64" s="28"/>
      <c r="W64" s="28"/>
      <c r="X64" s="68"/>
      <c r="Y64" s="245">
        <f>SUM(Y62:Y63)</f>
        <v>0</v>
      </c>
      <c r="Z64"/>
      <c r="AA64" s="28"/>
      <c r="AB64" s="28"/>
      <c r="AC64" s="27"/>
      <c r="AD64" s="245">
        <f>SUM(AD62:AD63)</f>
        <v>0</v>
      </c>
      <c r="AE64" s="255">
        <f>SUM(G64:AD64)</f>
        <v>0</v>
      </c>
      <c r="AF64" s="369"/>
      <c r="AG64" s="28"/>
      <c r="AH64" s="28"/>
      <c r="AI64" s="28"/>
      <c r="AJ64"/>
      <c r="AK64"/>
      <c r="AL64"/>
      <c r="AM64"/>
      <c r="AN64"/>
      <c r="AO64"/>
      <c r="AP64"/>
      <c r="AQ64"/>
      <c r="AR64"/>
      <c r="AS64"/>
      <c r="AT64"/>
      <c r="AU64"/>
      <c r="AV64"/>
      <c r="AW64"/>
    </row>
    <row r="65" spans="1:49">
      <c r="A65" s="15" t="s">
        <v>108</v>
      </c>
      <c r="B65" s="15"/>
      <c r="C65" s="15"/>
      <c r="D65" s="15"/>
      <c r="E65" s="15"/>
      <c r="F65" s="44"/>
      <c r="G65" s="98"/>
      <c r="H65" s="98"/>
      <c r="I65" s="11"/>
      <c r="J65" s="246"/>
      <c r="K65" s="84"/>
      <c r="L65" s="29"/>
      <c r="M65" s="11"/>
      <c r="N65" s="69"/>
      <c r="O65" s="246"/>
      <c r="P65" s="84"/>
      <c r="Q65" s="29"/>
      <c r="R65" s="11"/>
      <c r="S65" s="69"/>
      <c r="T65" s="246"/>
      <c r="U65" s="84"/>
      <c r="V65" s="29"/>
      <c r="W65" s="29"/>
      <c r="X65" s="69"/>
      <c r="Y65" s="246"/>
      <c r="Z65" s="84"/>
      <c r="AA65" s="29"/>
      <c r="AB65" s="29"/>
      <c r="AC65" s="29"/>
      <c r="AD65" s="246"/>
      <c r="AE65" s="318"/>
      <c r="AF65" s="83"/>
      <c r="AG65" s="83"/>
      <c r="AH65" s="83"/>
      <c r="AI65" s="83"/>
      <c r="AK65"/>
      <c r="AL65"/>
      <c r="AM65"/>
      <c r="AN65"/>
      <c r="AO65"/>
      <c r="AP65" s="1"/>
      <c r="AQ65" s="1"/>
      <c r="AR65" s="1"/>
      <c r="AS65" s="1"/>
      <c r="AT65" s="1"/>
      <c r="AU65" s="1"/>
      <c r="AV65" s="1"/>
      <c r="AW65" s="1"/>
    </row>
    <row r="66" spans="1:49">
      <c r="A66" s="93"/>
      <c r="B66" s="93"/>
      <c r="C66" s="93"/>
      <c r="D66" s="93"/>
      <c r="E66" s="93"/>
      <c r="F66" s="94"/>
      <c r="G66" s="97"/>
      <c r="H66" s="97"/>
      <c r="I66" s="2"/>
      <c r="J66" s="243"/>
      <c r="K66"/>
      <c r="L66" s="30"/>
      <c r="M66" s="2"/>
      <c r="N66" s="70"/>
      <c r="O66" s="243"/>
      <c r="P66"/>
      <c r="Q66" s="30"/>
      <c r="R66" s="2"/>
      <c r="S66" s="70"/>
      <c r="T66" s="243"/>
      <c r="U66"/>
      <c r="V66" s="30"/>
      <c r="W66" s="30"/>
      <c r="X66" s="70"/>
      <c r="Y66" s="243"/>
      <c r="Z66"/>
      <c r="AA66" s="30"/>
      <c r="AB66" s="30"/>
      <c r="AC66" s="30"/>
      <c r="AD66" s="243"/>
      <c r="AE66" s="317"/>
      <c r="AF66" s="83"/>
      <c r="AG66" s="83"/>
      <c r="AH66" s="83"/>
      <c r="AI66" s="83"/>
      <c r="AK66"/>
      <c r="AL66"/>
      <c r="AM66"/>
      <c r="AN66"/>
      <c r="AO66"/>
    </row>
    <row r="67" spans="1:49" s="1" customFormat="1">
      <c r="A67" s="95"/>
      <c r="B67" s="95"/>
      <c r="C67" s="95"/>
      <c r="D67" s="95"/>
      <c r="E67" s="95"/>
      <c r="F67" s="96"/>
      <c r="G67" s="42" t="s">
        <v>111</v>
      </c>
      <c r="H67" s="43"/>
      <c r="I67" s="43"/>
      <c r="J67" s="241">
        <f>ROUNDUP(SUM(J65:J66), 0)</f>
        <v>0</v>
      </c>
      <c r="K67"/>
      <c r="L67" s="27"/>
      <c r="M67" s="43"/>
      <c r="N67" s="67"/>
      <c r="O67" s="241">
        <f>ROUNDUP(SUM(O65:O66), 0)</f>
        <v>0</v>
      </c>
      <c r="P67"/>
      <c r="Q67" s="27"/>
      <c r="R67" s="43"/>
      <c r="S67" s="67"/>
      <c r="T67" s="241">
        <f>ROUNDUP(SUM(T65:T66), 0)</f>
        <v>0</v>
      </c>
      <c r="U67"/>
      <c r="V67" s="27"/>
      <c r="W67" s="27"/>
      <c r="X67" s="67"/>
      <c r="Y67" s="241">
        <f>ROUNDUP(SUM(Y65:Y66), 0)</f>
        <v>0</v>
      </c>
      <c r="Z67"/>
      <c r="AA67" s="27"/>
      <c r="AB67" s="27"/>
      <c r="AC67" s="27"/>
      <c r="AD67" s="241">
        <f>ROUNDUP(SUM(AD65:AD66), 0)</f>
        <v>0</v>
      </c>
      <c r="AE67" s="255">
        <f>SUM(G67:AD67)</f>
        <v>0</v>
      </c>
      <c r="AF67" s="369"/>
      <c r="AG67" s="28"/>
      <c r="AH67" s="28"/>
      <c r="AI67" s="28"/>
      <c r="AJ67"/>
      <c r="AK67"/>
      <c r="AL67"/>
      <c r="AM67"/>
      <c r="AN67"/>
      <c r="AO67"/>
      <c r="AP67"/>
      <c r="AQ67"/>
      <c r="AR67"/>
      <c r="AS67"/>
      <c r="AT67"/>
      <c r="AU67"/>
      <c r="AV67"/>
      <c r="AW67"/>
    </row>
    <row r="68" spans="1:49">
      <c r="A68" s="437" t="s">
        <v>158</v>
      </c>
      <c r="B68" s="437"/>
      <c r="C68" s="437"/>
      <c r="D68" s="437"/>
      <c r="E68" s="437"/>
      <c r="F68" s="438"/>
      <c r="G68" s="98"/>
      <c r="H68" s="98"/>
      <c r="I68" s="11"/>
      <c r="J68" s="246"/>
      <c r="K68" s="84"/>
      <c r="L68" s="29"/>
      <c r="M68" s="11"/>
      <c r="N68" s="69"/>
      <c r="O68" s="246"/>
      <c r="P68" s="84"/>
      <c r="Q68" s="29"/>
      <c r="R68" s="11"/>
      <c r="S68" s="69"/>
      <c r="T68" s="246"/>
      <c r="U68" s="84"/>
      <c r="V68" s="29"/>
      <c r="W68" s="29"/>
      <c r="X68" s="69"/>
      <c r="Y68" s="246"/>
      <c r="Z68" s="84"/>
      <c r="AA68" s="29"/>
      <c r="AB68" s="29"/>
      <c r="AC68" s="29"/>
      <c r="AD68" s="246"/>
      <c r="AE68" s="318"/>
      <c r="AF68" s="83"/>
      <c r="AG68" s="83"/>
      <c r="AH68" s="83"/>
      <c r="AI68" s="83"/>
      <c r="AK68"/>
      <c r="AL68"/>
      <c r="AM68"/>
      <c r="AN68"/>
      <c r="AO68"/>
      <c r="AP68" s="1"/>
      <c r="AQ68" s="1"/>
      <c r="AR68" s="1"/>
      <c r="AS68" s="1"/>
      <c r="AT68" s="1"/>
      <c r="AU68" s="1"/>
      <c r="AV68" s="1"/>
      <c r="AW68" s="1"/>
    </row>
    <row r="69" spans="1:49">
      <c r="A69" s="439"/>
      <c r="B69" s="439"/>
      <c r="C69" s="439"/>
      <c r="D69" s="439"/>
      <c r="E69" s="439"/>
      <c r="F69" s="440"/>
      <c r="G69" s="97"/>
      <c r="H69" s="97"/>
      <c r="I69" s="2"/>
      <c r="J69" s="243"/>
      <c r="K69"/>
      <c r="L69" s="30"/>
      <c r="M69" s="2"/>
      <c r="N69" s="70"/>
      <c r="O69" s="243"/>
      <c r="P69"/>
      <c r="Q69" s="30"/>
      <c r="R69" s="2"/>
      <c r="S69" s="70"/>
      <c r="T69" s="243"/>
      <c r="U69"/>
      <c r="V69" s="30"/>
      <c r="W69" s="30"/>
      <c r="X69" s="70"/>
      <c r="Y69" s="243"/>
      <c r="Z69"/>
      <c r="AA69" s="30"/>
      <c r="AB69" s="30"/>
      <c r="AC69" s="30"/>
      <c r="AD69" s="243"/>
      <c r="AE69" s="317"/>
      <c r="AF69" s="83"/>
      <c r="AG69" s="83"/>
      <c r="AH69" s="83"/>
      <c r="AI69" s="83"/>
      <c r="AK69"/>
      <c r="AL69"/>
      <c r="AM69"/>
      <c r="AN69"/>
      <c r="AO69"/>
    </row>
    <row r="70" spans="1:49" s="1" customFormat="1">
      <c r="A70" s="441"/>
      <c r="B70" s="441"/>
      <c r="C70" s="441"/>
      <c r="D70" s="441"/>
      <c r="E70" s="441"/>
      <c r="F70" s="442"/>
      <c r="G70" s="42" t="s">
        <v>159</v>
      </c>
      <c r="H70" s="43"/>
      <c r="I70" s="43"/>
      <c r="J70" s="436">
        <f>ROUNDUP(SUM(J68:J69), 0)</f>
        <v>0</v>
      </c>
      <c r="K70"/>
      <c r="L70" s="27"/>
      <c r="M70" s="43"/>
      <c r="N70" s="67"/>
      <c r="O70" s="241">
        <f>ROUNDUP(SUM(O68:O69), 0)</f>
        <v>0</v>
      </c>
      <c r="P70"/>
      <c r="Q70" s="27"/>
      <c r="R70" s="43"/>
      <c r="S70" s="67"/>
      <c r="T70" s="241">
        <f>ROUNDUP(SUM(T68:T69), 0)</f>
        <v>0</v>
      </c>
      <c r="U70"/>
      <c r="V70" s="27"/>
      <c r="W70" s="27"/>
      <c r="X70" s="67"/>
      <c r="Y70" s="241">
        <f>ROUNDUP(SUM(Y68:Y69), 0)</f>
        <v>0</v>
      </c>
      <c r="Z70"/>
      <c r="AA70" s="27"/>
      <c r="AB70" s="27"/>
      <c r="AC70" s="27"/>
      <c r="AD70" s="241">
        <f>ROUNDUP(SUM(AD68:AD69), 0)</f>
        <v>0</v>
      </c>
      <c r="AE70" s="255">
        <f>SUM(G70:AD70)</f>
        <v>0</v>
      </c>
      <c r="AF70" s="369"/>
      <c r="AG70" s="28"/>
      <c r="AH70" s="28"/>
      <c r="AI70" s="28"/>
      <c r="AJ70"/>
      <c r="AK70"/>
      <c r="AL70"/>
      <c r="AM70"/>
      <c r="AN70"/>
      <c r="AO70"/>
      <c r="AP70"/>
      <c r="AQ70"/>
      <c r="AR70"/>
      <c r="AS70"/>
      <c r="AT70"/>
      <c r="AU70"/>
      <c r="AV70"/>
      <c r="AW70"/>
    </row>
    <row r="71" spans="1:49">
      <c r="A71" s="15" t="s">
        <v>107</v>
      </c>
      <c r="B71" s="15"/>
      <c r="C71" s="15"/>
      <c r="D71" s="15"/>
      <c r="E71" s="15"/>
      <c r="F71" s="44"/>
      <c r="G71" s="98"/>
      <c r="H71" s="98"/>
      <c r="I71" s="11"/>
      <c r="J71" s="246"/>
      <c r="K71" s="84"/>
      <c r="L71" s="29"/>
      <c r="M71" s="11"/>
      <c r="N71" s="69"/>
      <c r="O71" s="246"/>
      <c r="P71" s="84"/>
      <c r="Q71" s="29"/>
      <c r="R71" s="11"/>
      <c r="S71" s="69"/>
      <c r="T71" s="246"/>
      <c r="U71" s="84"/>
      <c r="V71" s="29"/>
      <c r="W71" s="29"/>
      <c r="X71" s="69"/>
      <c r="Y71" s="246"/>
      <c r="Z71" s="84"/>
      <c r="AA71" s="29"/>
      <c r="AB71" s="29"/>
      <c r="AC71" s="29"/>
      <c r="AD71" s="246"/>
      <c r="AE71" s="318"/>
      <c r="AF71" s="83"/>
      <c r="AG71" s="83"/>
      <c r="AH71" s="83"/>
      <c r="AI71" s="83"/>
      <c r="AK71"/>
      <c r="AL71"/>
      <c r="AM71"/>
      <c r="AN71"/>
      <c r="AO71"/>
    </row>
    <row r="72" spans="1:49">
      <c r="A72" s="93"/>
      <c r="B72" s="93"/>
      <c r="C72" s="93"/>
      <c r="D72" s="93"/>
      <c r="E72" s="93"/>
      <c r="F72" s="94"/>
      <c r="G72" s="97"/>
      <c r="H72" s="97"/>
      <c r="I72" s="2"/>
      <c r="J72" s="243"/>
      <c r="K72"/>
      <c r="L72" s="30"/>
      <c r="M72" s="2"/>
      <c r="N72" s="70"/>
      <c r="O72" s="243"/>
      <c r="P72"/>
      <c r="Q72" s="30"/>
      <c r="R72" s="2"/>
      <c r="S72" s="70"/>
      <c r="T72" s="243"/>
      <c r="U72"/>
      <c r="V72" s="30"/>
      <c r="W72" s="30"/>
      <c r="X72" s="70"/>
      <c r="Y72" s="243"/>
      <c r="Z72"/>
      <c r="AA72" s="30"/>
      <c r="AB72" s="30"/>
      <c r="AC72" s="30"/>
      <c r="AD72" s="243"/>
      <c r="AE72" s="317"/>
      <c r="AF72" s="83"/>
      <c r="AG72" s="83"/>
      <c r="AH72" s="83"/>
      <c r="AI72" s="83"/>
      <c r="AK72"/>
      <c r="AL72"/>
      <c r="AM72"/>
      <c r="AN72"/>
      <c r="AO72"/>
    </row>
    <row r="73" spans="1:49">
      <c r="A73" s="95"/>
      <c r="B73" s="95"/>
      <c r="C73" s="95"/>
      <c r="D73" s="95"/>
      <c r="E73" s="95"/>
      <c r="F73" s="96"/>
      <c r="G73" s="42" t="s">
        <v>112</v>
      </c>
      <c r="H73" s="43"/>
      <c r="I73" s="43"/>
      <c r="J73" s="241">
        <f>ROUNDUP(SUM(J71:J72), 0)</f>
        <v>0</v>
      </c>
      <c r="K73"/>
      <c r="L73" s="27"/>
      <c r="M73" s="43"/>
      <c r="N73" s="67"/>
      <c r="O73" s="241">
        <f>ROUNDUP(SUM(O71:O72), 0)</f>
        <v>0</v>
      </c>
      <c r="P73"/>
      <c r="Q73" s="27"/>
      <c r="R73" s="43"/>
      <c r="S73" s="67"/>
      <c r="T73" s="241">
        <f>ROUNDUP(SUM(T71:T72), 0)</f>
        <v>0</v>
      </c>
      <c r="U73"/>
      <c r="V73" s="27"/>
      <c r="W73" s="27"/>
      <c r="X73" s="67"/>
      <c r="Y73" s="241">
        <f>ROUNDUP(SUM(Y71:Y72), 0)</f>
        <v>0</v>
      </c>
      <c r="Z73"/>
      <c r="AA73" s="27"/>
      <c r="AB73" s="27"/>
      <c r="AC73" s="27"/>
      <c r="AD73" s="241">
        <f>ROUNDUP(SUM(AD71:AD72), 0)</f>
        <v>0</v>
      </c>
      <c r="AE73" s="255">
        <f>SUM(G73:AD73)</f>
        <v>0</v>
      </c>
      <c r="AF73" s="28"/>
      <c r="AG73" s="28"/>
      <c r="AH73" s="28"/>
      <c r="AI73" s="28"/>
      <c r="AK73"/>
      <c r="AL73"/>
      <c r="AM73"/>
      <c r="AN73"/>
      <c r="AO73"/>
      <c r="AP73" s="1"/>
      <c r="AQ73" s="1"/>
      <c r="AR73" s="1"/>
      <c r="AS73" s="1"/>
      <c r="AT73" s="1"/>
      <c r="AU73" s="1"/>
      <c r="AV73" s="1"/>
      <c r="AW73" s="1"/>
    </row>
    <row r="74" spans="1:49" ht="13.5" thickBot="1">
      <c r="A74" s="15" t="s">
        <v>38</v>
      </c>
      <c r="B74" s="15"/>
      <c r="C74" s="15"/>
      <c r="D74" s="15"/>
      <c r="E74" s="15"/>
      <c r="F74" s="44"/>
      <c r="G74" s="98"/>
      <c r="H74" s="98"/>
      <c r="I74" s="11"/>
      <c r="J74" s="246"/>
      <c r="K74" s="84"/>
      <c r="L74" s="29"/>
      <c r="M74" s="11"/>
      <c r="N74" s="69"/>
      <c r="O74" s="246"/>
      <c r="P74" s="84"/>
      <c r="Q74" s="29"/>
      <c r="R74" s="11"/>
      <c r="S74" s="69"/>
      <c r="T74" s="246"/>
      <c r="U74" s="84"/>
      <c r="V74" s="29"/>
      <c r="W74" s="29"/>
      <c r="X74" s="69"/>
      <c r="Y74" s="246"/>
      <c r="Z74" s="84"/>
      <c r="AA74" s="29"/>
      <c r="AB74" s="29"/>
      <c r="AC74" s="29"/>
      <c r="AD74" s="246"/>
      <c r="AE74" s="318"/>
      <c r="AF74" s="376"/>
      <c r="AG74" s="83"/>
      <c r="AH74" s="83"/>
      <c r="AI74" s="83"/>
      <c r="AK74"/>
      <c r="AL74"/>
      <c r="AM74"/>
      <c r="AN74"/>
      <c r="AO74"/>
    </row>
    <row r="75" spans="1:49" s="1" customFormat="1" ht="13.5" thickBot="1">
      <c r="A75" s="93"/>
      <c r="B75" s="93"/>
      <c r="C75" s="93"/>
      <c r="D75" s="93"/>
      <c r="E75" s="93"/>
      <c r="F75" s="94"/>
      <c r="G75" s="97"/>
      <c r="H75" s="97"/>
      <c r="I75" s="2"/>
      <c r="J75" s="243"/>
      <c r="K75"/>
      <c r="L75" s="30"/>
      <c r="M75" s="2"/>
      <c r="N75" s="70"/>
      <c r="O75" s="243"/>
      <c r="P75"/>
      <c r="Q75" s="30"/>
      <c r="R75" s="2"/>
      <c r="S75" s="70"/>
      <c r="T75" s="243"/>
      <c r="U75"/>
      <c r="V75" s="30"/>
      <c r="W75" s="30"/>
      <c r="X75" s="70"/>
      <c r="Y75" s="243"/>
      <c r="Z75"/>
      <c r="AA75" s="30"/>
      <c r="AB75" s="30"/>
      <c r="AC75" s="30"/>
      <c r="AD75" s="243"/>
      <c r="AE75" s="317"/>
      <c r="AF75" s="83"/>
      <c r="AG75" s="83"/>
      <c r="AH75" s="83"/>
      <c r="AI75" s="83"/>
      <c r="AJ75"/>
      <c r="AK75"/>
      <c r="AL75"/>
      <c r="AM75"/>
      <c r="AN75" s="323"/>
      <c r="AO75"/>
      <c r="AP75"/>
      <c r="AQ75"/>
      <c r="AR75"/>
      <c r="AS75"/>
      <c r="AT75"/>
      <c r="AU75"/>
      <c r="AV75"/>
      <c r="AW75"/>
    </row>
    <row r="76" spans="1:49">
      <c r="A76" s="93"/>
      <c r="B76" s="93"/>
      <c r="C76" s="93"/>
      <c r="D76" s="93"/>
      <c r="E76" s="93"/>
      <c r="F76" s="94"/>
      <c r="G76" s="97"/>
      <c r="H76" s="97"/>
      <c r="I76" s="2"/>
      <c r="J76" s="243"/>
      <c r="K76"/>
      <c r="L76" s="30"/>
      <c r="M76" s="2"/>
      <c r="N76" s="70"/>
      <c r="O76" s="243"/>
      <c r="P76"/>
      <c r="Q76" s="30"/>
      <c r="R76" s="2"/>
      <c r="S76" s="70"/>
      <c r="T76" s="243"/>
      <c r="U76"/>
      <c r="V76" s="30"/>
      <c r="W76" s="30"/>
      <c r="X76" s="70"/>
      <c r="Y76" s="243"/>
      <c r="Z76"/>
      <c r="AA76" s="30"/>
      <c r="AB76" s="30"/>
      <c r="AC76" s="30"/>
      <c r="AD76" s="243"/>
      <c r="AE76" s="317"/>
      <c r="AF76" s="83"/>
      <c r="AG76" s="83"/>
      <c r="AH76" s="83"/>
      <c r="AI76" s="83"/>
      <c r="AK76"/>
      <c r="AL76"/>
      <c r="AM76"/>
      <c r="AN76"/>
      <c r="AO76"/>
    </row>
    <row r="77" spans="1:49">
      <c r="A77" s="93"/>
      <c r="B77" s="93"/>
      <c r="C77" s="93"/>
      <c r="D77" s="93"/>
      <c r="E77" s="93"/>
      <c r="F77" s="94"/>
      <c r="G77" s="97"/>
      <c r="H77" s="97"/>
      <c r="I77" s="2"/>
      <c r="J77" s="243"/>
      <c r="K77"/>
      <c r="L77" s="30"/>
      <c r="M77" s="2"/>
      <c r="N77" s="70"/>
      <c r="O77" s="243"/>
      <c r="P77"/>
      <c r="Q77" s="30"/>
      <c r="R77" s="2"/>
      <c r="S77" s="70"/>
      <c r="T77" s="243"/>
      <c r="U77"/>
      <c r="V77" s="30"/>
      <c r="W77" s="30"/>
      <c r="X77" s="70"/>
      <c r="Y77" s="243"/>
      <c r="Z77"/>
      <c r="AA77" s="30"/>
      <c r="AB77" s="30"/>
      <c r="AC77" s="30"/>
      <c r="AD77" s="243"/>
      <c r="AE77" s="317"/>
      <c r="AF77" s="83"/>
      <c r="AG77" s="83"/>
      <c r="AH77" s="83"/>
      <c r="AI77" s="83"/>
      <c r="AK77"/>
      <c r="AL77"/>
      <c r="AM77"/>
      <c r="AN77"/>
      <c r="AO77"/>
    </row>
    <row r="78" spans="1:49">
      <c r="A78" s="95"/>
      <c r="B78" s="95"/>
      <c r="C78" s="95"/>
      <c r="D78" s="95"/>
      <c r="E78" s="95"/>
      <c r="F78" s="96"/>
      <c r="G78" s="42" t="s">
        <v>76</v>
      </c>
      <c r="H78" s="43"/>
      <c r="I78" s="43"/>
      <c r="J78" s="241">
        <f>ROUNDUP(SUM(J74:J77), 0)</f>
        <v>0</v>
      </c>
      <c r="K78"/>
      <c r="L78" s="27"/>
      <c r="M78" s="43"/>
      <c r="N78" s="67"/>
      <c r="O78" s="241">
        <f>ROUNDUP(SUM(O74:O77), 0)</f>
        <v>0</v>
      </c>
      <c r="P78"/>
      <c r="Q78" s="27"/>
      <c r="R78" s="43"/>
      <c r="S78" s="67"/>
      <c r="T78" s="241">
        <f>ROUNDUP(SUM(T74:T77), 0)</f>
        <v>0</v>
      </c>
      <c r="U78"/>
      <c r="V78" s="27"/>
      <c r="W78" s="27"/>
      <c r="X78" s="67"/>
      <c r="Y78" s="241">
        <f>ROUNDUP(SUM(Y74:Y77), 0)</f>
        <v>0</v>
      </c>
      <c r="Z78"/>
      <c r="AA78" s="27"/>
      <c r="AB78" s="27"/>
      <c r="AC78" s="27"/>
      <c r="AD78" s="241">
        <f>ROUNDUP(SUM(AD74:AD77), 0)</f>
        <v>0</v>
      </c>
      <c r="AE78" s="255">
        <f>SUM(G78:AD78)</f>
        <v>0</v>
      </c>
      <c r="AF78" s="28"/>
      <c r="AG78" s="28"/>
      <c r="AH78" s="28"/>
      <c r="AI78" s="28"/>
      <c r="AK78"/>
      <c r="AL78"/>
      <c r="AM78"/>
      <c r="AN78"/>
      <c r="AO78"/>
    </row>
    <row r="79" spans="1:49" ht="12.6" customHeight="1">
      <c r="A79" s="340" t="s">
        <v>145</v>
      </c>
      <c r="B79" s="341"/>
      <c r="C79" s="341"/>
      <c r="D79" s="341"/>
      <c r="E79" s="341"/>
      <c r="F79" s="342"/>
      <c r="G79" s="23" t="s">
        <v>105</v>
      </c>
      <c r="H79" s="11"/>
      <c r="I79" s="64"/>
      <c r="J79" s="247">
        <f>SubAwards!D76</f>
        <v>0</v>
      </c>
      <c r="K79" s="25"/>
      <c r="L79" s="25"/>
      <c r="M79" s="24"/>
      <c r="N79" s="64"/>
      <c r="O79" s="247">
        <f>SubAwards!E76</f>
        <v>0</v>
      </c>
      <c r="P79" s="25"/>
      <c r="Q79" s="25"/>
      <c r="R79" s="24"/>
      <c r="S79" s="64"/>
      <c r="T79" s="247">
        <f>SubAwards!F76</f>
        <v>0</v>
      </c>
      <c r="U79" s="25"/>
      <c r="V79" s="25"/>
      <c r="W79" s="24"/>
      <c r="X79" s="64"/>
      <c r="Y79" s="247">
        <f>SubAwards!G76</f>
        <v>0</v>
      </c>
      <c r="Z79" s="25"/>
      <c r="AA79" s="25"/>
      <c r="AB79" s="24"/>
      <c r="AC79" s="64"/>
      <c r="AD79" s="247">
        <f>SubAwards!H76</f>
        <v>0</v>
      </c>
      <c r="AE79" s="256">
        <f>SUM(J79:AD79)</f>
        <v>0</v>
      </c>
      <c r="AF79" s="26"/>
      <c r="AG79" s="26"/>
      <c r="AH79" s="26"/>
      <c r="AI79"/>
      <c r="AK79"/>
      <c r="AL79"/>
      <c r="AM79"/>
      <c r="AN79"/>
      <c r="AO79"/>
    </row>
    <row r="80" spans="1:49">
      <c r="A80" s="343"/>
      <c r="B80" s="344"/>
      <c r="C80" s="344"/>
      <c r="D80" s="344"/>
      <c r="E80" s="344"/>
      <c r="F80" s="345"/>
      <c r="G80" s="18" t="s">
        <v>109</v>
      </c>
      <c r="H80" s="2"/>
      <c r="I80" s="66"/>
      <c r="J80" s="248">
        <f>SubAwards!D77</f>
        <v>0</v>
      </c>
      <c r="K80" s="26"/>
      <c r="L80" s="26"/>
      <c r="M80"/>
      <c r="N80" s="66"/>
      <c r="O80" s="248">
        <f>SubAwards!E77</f>
        <v>0</v>
      </c>
      <c r="P80" s="26"/>
      <c r="Q80" s="26"/>
      <c r="R80"/>
      <c r="S80" s="66"/>
      <c r="T80" s="248">
        <f>SubAwards!F77</f>
        <v>0</v>
      </c>
      <c r="U80" s="26"/>
      <c r="V80" s="26"/>
      <c r="W80"/>
      <c r="X80" s="66"/>
      <c r="Y80" s="248">
        <f>SubAwards!G77</f>
        <v>0</v>
      </c>
      <c r="Z80" s="26"/>
      <c r="AA80" s="26"/>
      <c r="AB80"/>
      <c r="AC80" s="66"/>
      <c r="AD80" s="248">
        <f>SubAwards!H77</f>
        <v>0</v>
      </c>
      <c r="AE80" s="256">
        <f>SUM(J80:AD80)</f>
        <v>0</v>
      </c>
      <c r="AF80" s="360"/>
      <c r="AG80" s="26"/>
      <c r="AH80" s="26"/>
      <c r="AI80"/>
      <c r="AK80"/>
      <c r="AL80"/>
      <c r="AM80"/>
      <c r="AN80"/>
      <c r="AO80"/>
    </row>
    <row r="81" spans="1:16374">
      <c r="A81" s="346"/>
      <c r="B81" s="347"/>
      <c r="C81" s="347"/>
      <c r="D81" s="347"/>
      <c r="E81" s="347"/>
      <c r="F81" s="348"/>
      <c r="G81" s="42" t="s">
        <v>77</v>
      </c>
      <c r="H81" s="43"/>
      <c r="I81" s="63"/>
      <c r="J81" s="249">
        <f>SUM(J79:J80)</f>
        <v>0</v>
      </c>
      <c r="K81" s="31"/>
      <c r="L81" s="31"/>
      <c r="M81" s="35"/>
      <c r="N81" s="71"/>
      <c r="O81" s="249">
        <f>SUM(O79:R80)</f>
        <v>0</v>
      </c>
      <c r="P81" s="31"/>
      <c r="Q81" s="31"/>
      <c r="R81" s="35"/>
      <c r="S81" s="71"/>
      <c r="T81" s="249">
        <f>SUM(T79:T80)</f>
        <v>0</v>
      </c>
      <c r="U81" s="31"/>
      <c r="V81" s="31"/>
      <c r="W81" s="35"/>
      <c r="X81" s="71"/>
      <c r="Y81" s="249">
        <f>SUM(Y79:Y80)</f>
        <v>0</v>
      </c>
      <c r="Z81" s="31"/>
      <c r="AA81" s="31"/>
      <c r="AB81" s="35"/>
      <c r="AC81" s="71"/>
      <c r="AD81" s="249">
        <f>SUM(AD79:AD80)</f>
        <v>0</v>
      </c>
      <c r="AE81" s="255">
        <f>SUM(J81:AD81)</f>
        <v>0</v>
      </c>
      <c r="AF81" s="77"/>
      <c r="AG81" s="10"/>
      <c r="AH81" s="10"/>
      <c r="AI81" s="254"/>
      <c r="AK81"/>
      <c r="AL81"/>
      <c r="AM81"/>
      <c r="AN81"/>
      <c r="AO81"/>
    </row>
    <row r="82" spans="1:16374" ht="25.5">
      <c r="A82" s="15" t="s">
        <v>43</v>
      </c>
      <c r="B82" s="15"/>
      <c r="C82" s="15"/>
      <c r="D82" s="15"/>
      <c r="E82" s="15"/>
      <c r="F82" s="44"/>
      <c r="G82" s="341" t="s">
        <v>155</v>
      </c>
      <c r="H82" s="16"/>
      <c r="I82" s="72"/>
      <c r="J82" s="402" t="s">
        <v>151</v>
      </c>
      <c r="K82" s="60"/>
      <c r="L82" s="29"/>
      <c r="M82"/>
      <c r="N82"/>
      <c r="O82" s="252"/>
      <c r="P82" s="80"/>
      <c r="Q82" s="29"/>
      <c r="R82"/>
      <c r="S82"/>
      <c r="T82" s="252"/>
      <c r="U82" s="29"/>
      <c r="V82" s="29"/>
      <c r="W82"/>
      <c r="X82"/>
      <c r="Y82" s="252"/>
      <c r="Z82" s="80"/>
      <c r="AA82" s="29"/>
      <c r="AB82"/>
      <c r="AD82" s="252"/>
      <c r="AE82" s="356"/>
      <c r="AF82" s="77"/>
      <c r="AG82" s="10"/>
      <c r="AH82" s="10"/>
      <c r="AI82" s="254"/>
      <c r="AK82"/>
      <c r="AL82"/>
      <c r="AM82"/>
      <c r="AN82"/>
      <c r="AO82"/>
    </row>
    <row r="83" spans="1:16374" ht="13.5" thickBot="1">
      <c r="A83" s="17" t="s">
        <v>23</v>
      </c>
      <c r="B83" s="17"/>
      <c r="C83" s="14"/>
      <c r="D83" s="14"/>
      <c r="E83" s="14"/>
      <c r="F83" s="58"/>
      <c r="G83" s="14"/>
      <c r="H83" s="33"/>
      <c r="I83" s="73"/>
      <c r="J83" s="433">
        <f>VLOOKUP($J$82, $O$3:$P$6, 2, FALSE)</f>
        <v>0.63500000000000001</v>
      </c>
      <c r="K83" s="61"/>
      <c r="L83" s="33"/>
      <c r="M83"/>
      <c r="N83"/>
      <c r="O83" s="433">
        <f>VLOOKUP($J$82, $O$3:$P$6, 2, FALSE)</f>
        <v>0.63500000000000001</v>
      </c>
      <c r="P83" s="62"/>
      <c r="Q83" s="33"/>
      <c r="R83" s="33"/>
      <c r="S83" s="33"/>
      <c r="T83" s="433">
        <f>VLOOKUP($J$82, $O$3:$P$6, 2, FALSE)</f>
        <v>0.63500000000000001</v>
      </c>
      <c r="U83" s="33"/>
      <c r="V83" s="33"/>
      <c r="W83" s="33"/>
      <c r="X83" s="33"/>
      <c r="Y83" s="433">
        <f>VLOOKUP($J$82, $O$3:$P$6, 2, FALSE)</f>
        <v>0.63500000000000001</v>
      </c>
      <c r="Z83" s="62"/>
      <c r="AA83" s="33"/>
      <c r="AB83" s="33"/>
      <c r="AC83" s="33"/>
      <c r="AD83" s="433">
        <f>VLOOKUP($J$82, $O$3:$P$6, 2, FALSE)</f>
        <v>0.63500000000000001</v>
      </c>
      <c r="AE83" s="357"/>
      <c r="AF83" s="10"/>
      <c r="AG83" s="10"/>
      <c r="AH83" s="10"/>
      <c r="AI83"/>
      <c r="AK83"/>
      <c r="AL83"/>
      <c r="AM83"/>
      <c r="AN83"/>
      <c r="AO83"/>
    </row>
    <row r="84" spans="1:16374" s="53" customFormat="1" ht="17.25" thickTop="1" thickBot="1">
      <c r="A84" s="328" t="s">
        <v>57</v>
      </c>
      <c r="B84" s="329"/>
      <c r="C84" s="329"/>
      <c r="D84" s="329"/>
      <c r="E84" s="329"/>
      <c r="F84" s="330"/>
      <c r="G84"/>
      <c r="H84" s="26"/>
      <c r="I84" s="10"/>
      <c r="J84" s="435">
        <f>SUM(J44,J48,J51,J58,J61,J64,J67,J70,J73,J78,J81)</f>
        <v>0</v>
      </c>
      <c r="K84" s="10"/>
      <c r="L84" s="36"/>
      <c r="M84" s="113"/>
      <c r="N84" s="74"/>
      <c r="O84" s="435">
        <f>SUM(O44,O48,O51,O58,O61,O64,O67,O70,O73,O78, O81)</f>
        <v>0</v>
      </c>
      <c r="P84" s="10"/>
      <c r="Q84" s="36"/>
      <c r="R84" s="26"/>
      <c r="S84" s="26"/>
      <c r="T84" s="435">
        <f>SUM(T44,T48,T51,T58,T61,T64,T67,T70,T73,T78,T81)</f>
        <v>0</v>
      </c>
      <c r="U84" s="26"/>
      <c r="V84" s="26"/>
      <c r="W84" s="26"/>
      <c r="X84" s="26"/>
      <c r="Y84" s="435">
        <f>SUM(Y44,Y48,Y51,Y58,Y61,Y64,Y67,Y70,Y73,Y78, Y81)</f>
        <v>0</v>
      </c>
      <c r="Z84" s="10"/>
      <c r="AA84" s="26"/>
      <c r="AB84" s="26"/>
      <c r="AC84" s="26"/>
      <c r="AD84" s="435">
        <f>SUM(AD44,AD48,AD51,AD58,AD61,AD64,AD67,AD70,AD73,AD78, AD81)</f>
        <v>0</v>
      </c>
      <c r="AE84" s="319">
        <f>SUM(J84:AD84)</f>
        <v>0</v>
      </c>
      <c r="AF84" s="10"/>
      <c r="AG84" s="10"/>
      <c r="AH84" s="10"/>
      <c r="AI84" s="1"/>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c r="AMK84"/>
      <c r="AML84"/>
      <c r="AMM84"/>
      <c r="AMN84"/>
      <c r="AMO84"/>
      <c r="AMP84"/>
      <c r="AMQ84"/>
      <c r="AMR84"/>
      <c r="AMS84"/>
      <c r="AMT84"/>
      <c r="AMU84"/>
      <c r="AMV84"/>
      <c r="AMW84"/>
      <c r="AMX84"/>
      <c r="AMY84"/>
      <c r="AMZ84"/>
      <c r="ANA84"/>
      <c r="ANB84"/>
      <c r="ANC84"/>
      <c r="AND84"/>
      <c r="ANE84"/>
      <c r="ANF84"/>
      <c r="ANG84"/>
      <c r="ANH84"/>
      <c r="ANI84"/>
      <c r="ANJ84"/>
      <c r="ANK84"/>
      <c r="ANL84"/>
      <c r="ANM84"/>
      <c r="ANN84"/>
      <c r="ANO84"/>
      <c r="ANP84"/>
      <c r="ANQ84"/>
      <c r="ANR84"/>
      <c r="ANS84"/>
      <c r="ANT84"/>
      <c r="ANU84"/>
      <c r="ANV84"/>
      <c r="ANW84"/>
      <c r="ANX84"/>
      <c r="ANY84"/>
      <c r="ANZ84"/>
      <c r="AOA84"/>
      <c r="AOB84"/>
      <c r="AOC84"/>
      <c r="AOD84"/>
      <c r="AOE84"/>
      <c r="AOF84"/>
      <c r="AOG84"/>
      <c r="AOH84"/>
      <c r="AOI84"/>
      <c r="AOJ84"/>
      <c r="AOK84"/>
      <c r="AOL84"/>
      <c r="AOM84"/>
      <c r="AON84"/>
      <c r="AOO84"/>
      <c r="AOP84"/>
      <c r="AOQ84"/>
      <c r="AOR84"/>
      <c r="AOS84"/>
      <c r="AOT84"/>
      <c r="AOU84"/>
      <c r="AOV84"/>
      <c r="AOW84"/>
      <c r="AOX84"/>
      <c r="AOY84"/>
      <c r="AOZ84"/>
      <c r="APA84"/>
      <c r="APB84"/>
      <c r="APC84"/>
      <c r="APD84"/>
      <c r="APE84"/>
      <c r="APF84"/>
      <c r="APG84"/>
      <c r="APH84"/>
      <c r="API84"/>
      <c r="APJ84"/>
      <c r="APK84"/>
      <c r="APL84"/>
      <c r="APM84"/>
      <c r="APN84"/>
      <c r="APO84"/>
      <c r="APP84"/>
      <c r="APQ84"/>
      <c r="APR84"/>
      <c r="APS84"/>
      <c r="APT84"/>
      <c r="APU84"/>
      <c r="APV84"/>
      <c r="APW84"/>
      <c r="APX84"/>
      <c r="APY84"/>
      <c r="APZ84"/>
      <c r="AQA84"/>
      <c r="AQB84"/>
      <c r="AQC84"/>
      <c r="AQD84"/>
      <c r="AQE84"/>
      <c r="AQF84"/>
      <c r="AQG84"/>
      <c r="AQH84"/>
      <c r="AQI84"/>
      <c r="AQJ84"/>
      <c r="AQK84"/>
      <c r="AQL84"/>
      <c r="AQM84"/>
      <c r="AQN84"/>
      <c r="AQO84"/>
      <c r="AQP84"/>
      <c r="AQQ84"/>
      <c r="AQR84"/>
      <c r="AQS84"/>
      <c r="AQT84"/>
      <c r="AQU84"/>
      <c r="AQV84"/>
      <c r="AQW84"/>
      <c r="AQX84"/>
      <c r="AQY84"/>
      <c r="AQZ84"/>
      <c r="ARA84"/>
      <c r="ARB84"/>
      <c r="ARC84"/>
      <c r="ARD84"/>
      <c r="ARE84"/>
      <c r="ARF84"/>
      <c r="ARG84"/>
      <c r="ARH84"/>
      <c r="ARI84"/>
      <c r="ARJ84"/>
      <c r="ARK84"/>
      <c r="ARL84"/>
      <c r="ARM84"/>
      <c r="ARN84"/>
      <c r="ARO84"/>
      <c r="ARP84"/>
      <c r="ARQ84"/>
      <c r="ARR84"/>
      <c r="ARS84"/>
      <c r="ART84"/>
      <c r="ARU84"/>
      <c r="ARV84"/>
      <c r="ARW84"/>
      <c r="ARX84"/>
      <c r="ARY84"/>
      <c r="ARZ84"/>
      <c r="ASA84"/>
      <c r="ASB84"/>
      <c r="ASC84"/>
      <c r="ASD84"/>
      <c r="ASE84"/>
      <c r="ASF84"/>
      <c r="ASG84"/>
      <c r="ASH84"/>
      <c r="ASI84"/>
      <c r="ASJ84"/>
      <c r="ASK84"/>
      <c r="ASL84"/>
      <c r="ASM84"/>
      <c r="ASN84"/>
      <c r="ASO84"/>
      <c r="ASP84"/>
      <c r="ASQ84"/>
      <c r="ASR84"/>
      <c r="ASS84"/>
      <c r="AST84"/>
      <c r="ASU84"/>
      <c r="ASV84"/>
      <c r="ASW84"/>
      <c r="ASX84"/>
      <c r="ASY84"/>
      <c r="ASZ84"/>
      <c r="ATA84"/>
      <c r="ATB84"/>
      <c r="ATC84"/>
      <c r="ATD84"/>
      <c r="ATE84"/>
      <c r="ATF84"/>
      <c r="ATG84"/>
      <c r="ATH84"/>
      <c r="ATI84"/>
      <c r="ATJ84"/>
      <c r="ATK84"/>
      <c r="ATL84"/>
      <c r="ATM84"/>
      <c r="ATN84"/>
      <c r="ATO84"/>
      <c r="ATP84"/>
      <c r="ATQ84"/>
      <c r="ATR84"/>
      <c r="ATS84"/>
      <c r="ATT84"/>
      <c r="ATU84"/>
      <c r="ATV84"/>
      <c r="ATW84"/>
      <c r="ATX84"/>
      <c r="ATY84"/>
      <c r="ATZ84"/>
      <c r="AUA84"/>
      <c r="AUB84"/>
      <c r="AUC84"/>
      <c r="AUD84"/>
      <c r="AUE84"/>
      <c r="AUF84"/>
      <c r="AUG84"/>
      <c r="AUH84"/>
      <c r="AUI84"/>
      <c r="AUJ84"/>
      <c r="AUK84"/>
      <c r="AUL84"/>
      <c r="AUM84"/>
      <c r="AUN84"/>
      <c r="AUO84"/>
      <c r="AUP84"/>
      <c r="AUQ84"/>
      <c r="AUR84"/>
      <c r="AUS84"/>
      <c r="AUT84"/>
      <c r="AUU84"/>
      <c r="AUV84"/>
      <c r="AUW84"/>
      <c r="AUX84"/>
      <c r="AUY84"/>
      <c r="AUZ84"/>
      <c r="AVA84"/>
      <c r="AVB84"/>
      <c r="AVC84"/>
      <c r="AVD84"/>
      <c r="AVE84"/>
      <c r="AVF84"/>
      <c r="AVG84"/>
      <c r="AVH84"/>
      <c r="AVI84"/>
      <c r="AVJ84"/>
      <c r="AVK84"/>
      <c r="AVL84"/>
      <c r="AVM84"/>
      <c r="AVN84"/>
      <c r="AVO84"/>
      <c r="AVP84"/>
      <c r="AVQ84"/>
      <c r="AVR84"/>
      <c r="AVS84"/>
      <c r="AVT84"/>
      <c r="AVU84"/>
      <c r="AVV84"/>
      <c r="AVW84"/>
      <c r="AVX84"/>
      <c r="AVY84"/>
      <c r="AVZ84"/>
      <c r="AWA84"/>
      <c r="AWB84"/>
      <c r="AWC84"/>
      <c r="AWD84"/>
      <c r="AWE84"/>
      <c r="AWF84"/>
      <c r="AWG84"/>
      <c r="AWH84"/>
      <c r="AWI84"/>
      <c r="AWJ84"/>
      <c r="AWK84"/>
      <c r="AWL84"/>
      <c r="AWM84"/>
      <c r="AWN84"/>
      <c r="AWO84"/>
      <c r="AWP84"/>
      <c r="AWQ84"/>
      <c r="AWR84"/>
      <c r="AWS84"/>
      <c r="AWT84"/>
      <c r="AWU84"/>
      <c r="AWV84"/>
      <c r="AWW84"/>
      <c r="AWX84"/>
      <c r="AWY84"/>
      <c r="AWZ84"/>
      <c r="AXA84"/>
      <c r="AXB84"/>
      <c r="AXC84"/>
      <c r="AXD84"/>
      <c r="AXE84"/>
      <c r="AXF84"/>
      <c r="AXG84"/>
      <c r="AXH84"/>
      <c r="AXI84"/>
      <c r="AXJ84"/>
      <c r="AXK84"/>
      <c r="AXL84"/>
      <c r="AXM84"/>
      <c r="AXN84"/>
      <c r="AXO84"/>
      <c r="AXP84"/>
      <c r="AXQ84"/>
      <c r="AXR84"/>
      <c r="AXS84"/>
      <c r="AXT84"/>
      <c r="AXU84"/>
      <c r="AXV84"/>
      <c r="AXW84"/>
      <c r="AXX84"/>
      <c r="AXY84"/>
      <c r="AXZ84"/>
      <c r="AYA84"/>
      <c r="AYB84"/>
      <c r="AYC84"/>
      <c r="AYD84"/>
      <c r="AYE84"/>
      <c r="AYF84"/>
      <c r="AYG84"/>
      <c r="AYH84"/>
      <c r="AYI84"/>
      <c r="AYJ84"/>
      <c r="AYK84"/>
      <c r="AYL84"/>
      <c r="AYM84"/>
      <c r="AYN84"/>
      <c r="AYO84"/>
      <c r="AYP84"/>
      <c r="AYQ84"/>
      <c r="AYR84"/>
      <c r="AYS84"/>
      <c r="AYT84"/>
      <c r="AYU84"/>
      <c r="AYV84"/>
      <c r="AYW84"/>
      <c r="AYX84"/>
      <c r="AYY84"/>
      <c r="AYZ84"/>
      <c r="AZA84"/>
      <c r="AZB84"/>
      <c r="AZC84"/>
      <c r="AZD84"/>
      <c r="AZE84"/>
      <c r="AZF84"/>
      <c r="AZG84"/>
      <c r="AZH84"/>
      <c r="AZI84"/>
      <c r="AZJ84"/>
      <c r="AZK84"/>
      <c r="AZL84"/>
      <c r="AZM84"/>
      <c r="AZN84"/>
      <c r="AZO84"/>
      <c r="AZP84"/>
      <c r="AZQ84"/>
      <c r="AZR84"/>
      <c r="AZS84"/>
      <c r="AZT84"/>
      <c r="AZU84"/>
      <c r="AZV84"/>
      <c r="AZW84"/>
      <c r="AZX84"/>
      <c r="AZY84"/>
      <c r="AZZ84"/>
      <c r="BAA84"/>
      <c r="BAB84"/>
      <c r="BAC84"/>
      <c r="BAD84"/>
      <c r="BAE84"/>
      <c r="BAF84"/>
      <c r="BAG84"/>
      <c r="BAH84"/>
      <c r="BAI84"/>
      <c r="BAJ84"/>
      <c r="BAK84"/>
      <c r="BAL84"/>
      <c r="BAM84"/>
      <c r="BAN84"/>
      <c r="BAO84"/>
      <c r="BAP84"/>
      <c r="BAQ84"/>
      <c r="BAR84"/>
      <c r="BAS84"/>
      <c r="BAT84"/>
      <c r="BAU84"/>
      <c r="BAV84"/>
      <c r="BAW84"/>
      <c r="BAX84"/>
      <c r="BAY84"/>
      <c r="BAZ84"/>
      <c r="BBA84"/>
      <c r="BBB84"/>
      <c r="BBC84"/>
      <c r="BBD84"/>
      <c r="BBE84"/>
      <c r="BBF84"/>
      <c r="BBG84"/>
      <c r="BBH84"/>
      <c r="BBI84"/>
      <c r="BBJ84"/>
      <c r="BBK84"/>
      <c r="BBL84"/>
      <c r="BBM84"/>
      <c r="BBN84"/>
      <c r="BBO84"/>
      <c r="BBP84"/>
      <c r="BBQ84"/>
      <c r="BBR84"/>
      <c r="BBS84"/>
      <c r="BBT84"/>
      <c r="BBU84"/>
      <c r="BBV84"/>
      <c r="BBW84"/>
      <c r="BBX84"/>
      <c r="BBY84"/>
      <c r="BBZ84"/>
      <c r="BCA84"/>
      <c r="BCB84"/>
      <c r="BCC84"/>
      <c r="BCD84"/>
      <c r="BCE84"/>
      <c r="BCF84"/>
      <c r="BCG84"/>
      <c r="BCH84"/>
      <c r="BCI84"/>
      <c r="BCJ84"/>
      <c r="BCK84"/>
      <c r="BCL84"/>
      <c r="BCM84"/>
      <c r="BCN84"/>
      <c r="BCO84"/>
      <c r="BCP84"/>
      <c r="BCQ84"/>
      <c r="BCR84"/>
      <c r="BCS84"/>
      <c r="BCT84"/>
      <c r="BCU84"/>
      <c r="BCV84"/>
      <c r="BCW84"/>
      <c r="BCX84"/>
      <c r="BCY84"/>
      <c r="BCZ84"/>
      <c r="BDA84"/>
      <c r="BDB84"/>
      <c r="BDC84"/>
      <c r="BDD84"/>
      <c r="BDE84"/>
      <c r="BDF84"/>
      <c r="BDG84"/>
      <c r="BDH84"/>
      <c r="BDI84"/>
      <c r="BDJ84"/>
      <c r="BDK84"/>
      <c r="BDL84"/>
      <c r="BDM84"/>
      <c r="BDN84"/>
      <c r="BDO84"/>
      <c r="BDP84"/>
      <c r="BDQ84"/>
      <c r="BDR84"/>
      <c r="BDS84"/>
      <c r="BDT84"/>
      <c r="BDU84"/>
      <c r="BDV84"/>
      <c r="BDW84"/>
      <c r="BDX84"/>
      <c r="BDY84"/>
      <c r="BDZ84"/>
      <c r="BEA84"/>
      <c r="BEB84"/>
      <c r="BEC84"/>
      <c r="BED84"/>
      <c r="BEE84"/>
      <c r="BEF84"/>
      <c r="BEG84"/>
      <c r="BEH84"/>
      <c r="BEI84"/>
      <c r="BEJ84"/>
      <c r="BEK84"/>
      <c r="BEL84"/>
      <c r="BEM84"/>
      <c r="BEN84"/>
      <c r="BEO84"/>
      <c r="BEP84"/>
      <c r="BEQ84"/>
      <c r="BER84"/>
      <c r="BES84"/>
      <c r="BET84"/>
      <c r="BEU84"/>
      <c r="BEV84"/>
      <c r="BEW84"/>
      <c r="BEX84"/>
      <c r="BEY84"/>
      <c r="BEZ84"/>
      <c r="BFA84"/>
      <c r="BFB84"/>
      <c r="BFC84"/>
      <c r="BFD84"/>
      <c r="BFE84"/>
      <c r="BFF84"/>
      <c r="BFG84"/>
      <c r="BFH84"/>
      <c r="BFI84"/>
      <c r="BFJ84"/>
      <c r="BFK84"/>
      <c r="BFL84"/>
      <c r="BFM84"/>
      <c r="BFN84"/>
      <c r="BFO84"/>
      <c r="BFP84"/>
      <c r="BFQ84"/>
      <c r="BFR84"/>
      <c r="BFS84"/>
      <c r="BFT84"/>
      <c r="BFU84"/>
      <c r="BFV84"/>
      <c r="BFW84"/>
      <c r="BFX84"/>
      <c r="BFY84"/>
      <c r="BFZ84"/>
      <c r="BGA84"/>
      <c r="BGB84"/>
      <c r="BGC84"/>
      <c r="BGD84"/>
      <c r="BGE84"/>
      <c r="BGF84"/>
      <c r="BGG84"/>
      <c r="BGH84"/>
      <c r="BGI84"/>
      <c r="BGJ84"/>
      <c r="BGK84"/>
      <c r="BGL84"/>
      <c r="BGM84"/>
      <c r="BGN84"/>
      <c r="BGO84"/>
      <c r="BGP84"/>
      <c r="BGQ84"/>
      <c r="BGR84"/>
      <c r="BGS84"/>
      <c r="BGT84"/>
      <c r="BGU84"/>
      <c r="BGV84"/>
      <c r="BGW84"/>
      <c r="BGX84"/>
      <c r="BGY84"/>
      <c r="BGZ84"/>
      <c r="BHA84"/>
      <c r="BHB84"/>
      <c r="BHC84"/>
      <c r="BHD84"/>
      <c r="BHE84"/>
      <c r="BHF84"/>
      <c r="BHG84"/>
      <c r="BHH84"/>
      <c r="BHI84"/>
      <c r="BHJ84"/>
      <c r="BHK84"/>
      <c r="BHL84"/>
      <c r="BHM84"/>
      <c r="BHN84"/>
      <c r="BHO84"/>
      <c r="BHP84"/>
      <c r="BHQ84"/>
      <c r="BHR84"/>
      <c r="BHS84"/>
      <c r="BHT84"/>
      <c r="BHU84"/>
      <c r="BHV84"/>
      <c r="BHW84"/>
      <c r="BHX84"/>
      <c r="BHY84"/>
      <c r="BHZ84"/>
      <c r="BIA84"/>
      <c r="BIB84"/>
      <c r="BIC84"/>
      <c r="BID84"/>
      <c r="BIE84"/>
      <c r="BIF84"/>
      <c r="BIG84"/>
      <c r="BIH84"/>
      <c r="BII84"/>
      <c r="BIJ84"/>
      <c r="BIK84"/>
      <c r="BIL84"/>
      <c r="BIM84"/>
      <c r="BIN84"/>
      <c r="BIO84"/>
      <c r="BIP84"/>
      <c r="BIQ84"/>
      <c r="BIR84"/>
      <c r="BIS84"/>
      <c r="BIT84"/>
      <c r="BIU84"/>
      <c r="BIV84"/>
      <c r="BIW84"/>
      <c r="BIX84"/>
      <c r="BIY84"/>
      <c r="BIZ84"/>
      <c r="BJA84"/>
      <c r="BJB84"/>
      <c r="BJC84"/>
      <c r="BJD84"/>
      <c r="BJE84"/>
      <c r="BJF84"/>
      <c r="BJG84"/>
      <c r="BJH84"/>
      <c r="BJI84"/>
      <c r="BJJ84"/>
      <c r="BJK84"/>
      <c r="BJL84"/>
      <c r="BJM84"/>
      <c r="BJN84"/>
      <c r="BJO84"/>
      <c r="BJP84"/>
      <c r="BJQ84"/>
      <c r="BJR84"/>
      <c r="BJS84"/>
      <c r="BJT84"/>
      <c r="BJU84"/>
      <c r="BJV84"/>
      <c r="BJW84"/>
      <c r="BJX84"/>
      <c r="BJY84"/>
      <c r="BJZ84"/>
      <c r="BKA84"/>
      <c r="BKB84"/>
      <c r="BKC84"/>
      <c r="BKD84"/>
      <c r="BKE84"/>
      <c r="BKF84"/>
      <c r="BKG84"/>
      <c r="BKH84"/>
      <c r="BKI84"/>
      <c r="BKJ84"/>
      <c r="BKK84"/>
      <c r="BKL84"/>
      <c r="BKM84"/>
      <c r="BKN84"/>
      <c r="BKO84"/>
      <c r="BKP84"/>
      <c r="BKQ84"/>
      <c r="BKR84"/>
      <c r="BKS84"/>
      <c r="BKT84"/>
      <c r="BKU84"/>
      <c r="BKV84"/>
      <c r="BKW84"/>
      <c r="BKX84"/>
      <c r="BKY84"/>
      <c r="BKZ84"/>
      <c r="BLA84"/>
      <c r="BLB84"/>
      <c r="BLC84"/>
      <c r="BLD84"/>
      <c r="BLE84"/>
      <c r="BLF84"/>
      <c r="BLG84"/>
      <c r="BLH84"/>
      <c r="BLI84"/>
      <c r="BLJ84"/>
      <c r="BLK84"/>
      <c r="BLL84"/>
      <c r="BLM84"/>
      <c r="BLN84"/>
      <c r="BLO84"/>
      <c r="BLP84"/>
      <c r="BLQ84"/>
      <c r="BLR84"/>
      <c r="BLS84"/>
      <c r="BLT84"/>
      <c r="BLU84"/>
      <c r="BLV84"/>
      <c r="BLW84"/>
      <c r="BLX84"/>
      <c r="BLY84"/>
      <c r="BLZ84"/>
      <c r="BMA84"/>
      <c r="BMB84"/>
      <c r="BMC84"/>
      <c r="BMD84"/>
      <c r="BME84"/>
      <c r="BMF84"/>
      <c r="BMG84"/>
      <c r="BMH84"/>
      <c r="BMI84"/>
      <c r="BMJ84"/>
      <c r="BMK84"/>
      <c r="BML84"/>
      <c r="BMM84"/>
      <c r="BMN84"/>
      <c r="BMO84"/>
      <c r="BMP84"/>
      <c r="BMQ84"/>
      <c r="BMR84"/>
      <c r="BMS84"/>
      <c r="BMT84"/>
      <c r="BMU84"/>
      <c r="BMV84"/>
      <c r="BMW84"/>
      <c r="BMX84"/>
      <c r="BMY84"/>
      <c r="BMZ84"/>
      <c r="BNA84"/>
      <c r="BNB84"/>
      <c r="BNC84"/>
      <c r="BND84"/>
      <c r="BNE84"/>
      <c r="BNF84"/>
      <c r="BNG84"/>
      <c r="BNH84"/>
      <c r="BNI84"/>
      <c r="BNJ84"/>
      <c r="BNK84"/>
      <c r="BNL84"/>
      <c r="BNM84"/>
      <c r="BNN84"/>
      <c r="BNO84"/>
      <c r="BNP84"/>
      <c r="BNQ84"/>
      <c r="BNR84"/>
      <c r="BNS84"/>
      <c r="BNT84"/>
      <c r="BNU84"/>
      <c r="BNV84"/>
      <c r="BNW84"/>
      <c r="BNX84"/>
      <c r="BNY84"/>
      <c r="BNZ84"/>
      <c r="BOA84"/>
      <c r="BOB84"/>
      <c r="BOC84"/>
      <c r="BOD84"/>
      <c r="BOE84"/>
      <c r="BOF84"/>
      <c r="BOG84"/>
      <c r="BOH84"/>
      <c r="BOI84"/>
      <c r="BOJ84"/>
      <c r="BOK84"/>
      <c r="BOL84"/>
      <c r="BOM84"/>
      <c r="BON84"/>
      <c r="BOO84"/>
      <c r="BOP84"/>
      <c r="BOQ84"/>
      <c r="BOR84"/>
      <c r="BOS84"/>
      <c r="BOT84"/>
      <c r="BOU84"/>
      <c r="BOV84"/>
      <c r="BOW84"/>
      <c r="BOX84"/>
      <c r="BOY84"/>
      <c r="BOZ84"/>
      <c r="BPA84"/>
      <c r="BPB84"/>
      <c r="BPC84"/>
      <c r="BPD84"/>
      <c r="BPE84"/>
      <c r="BPF84"/>
      <c r="BPG84"/>
      <c r="BPH84"/>
      <c r="BPI84"/>
      <c r="BPJ84"/>
      <c r="BPK84"/>
      <c r="BPL84"/>
      <c r="BPM84"/>
      <c r="BPN84"/>
      <c r="BPO84"/>
      <c r="BPP84"/>
      <c r="BPQ84"/>
      <c r="BPR84"/>
      <c r="BPS84"/>
      <c r="BPT84"/>
      <c r="BPU84"/>
      <c r="BPV84"/>
      <c r="BPW84"/>
      <c r="BPX84"/>
      <c r="BPY84"/>
      <c r="BPZ84"/>
      <c r="BQA84"/>
      <c r="BQB84"/>
      <c r="BQC84"/>
      <c r="BQD84"/>
      <c r="BQE84"/>
      <c r="BQF84"/>
      <c r="BQG84"/>
      <c r="BQH84"/>
      <c r="BQI84"/>
      <c r="BQJ84"/>
      <c r="BQK84"/>
      <c r="BQL84"/>
      <c r="BQM84"/>
      <c r="BQN84"/>
      <c r="BQO84"/>
      <c r="BQP84"/>
      <c r="BQQ84"/>
      <c r="BQR84"/>
      <c r="BQS84"/>
      <c r="BQT84"/>
      <c r="BQU84"/>
      <c r="BQV84"/>
      <c r="BQW84"/>
      <c r="BQX84"/>
      <c r="BQY84"/>
      <c r="BQZ84"/>
      <c r="BRA84"/>
      <c r="BRB84"/>
      <c r="BRC84"/>
      <c r="BRD84"/>
      <c r="BRE84"/>
      <c r="BRF84"/>
      <c r="BRG84"/>
      <c r="BRH84"/>
      <c r="BRI84"/>
      <c r="BRJ84"/>
      <c r="BRK84"/>
      <c r="BRL84"/>
      <c r="BRM84"/>
      <c r="BRN84"/>
      <c r="BRO84"/>
      <c r="BRP84"/>
      <c r="BRQ84"/>
      <c r="BRR84"/>
      <c r="BRS84"/>
      <c r="BRT84"/>
      <c r="BRU84"/>
      <c r="BRV84"/>
      <c r="BRW84"/>
      <c r="BRX84"/>
      <c r="BRY84"/>
      <c r="BRZ84"/>
      <c r="BSA84"/>
      <c r="BSB84"/>
      <c r="BSC84"/>
      <c r="BSD84"/>
      <c r="BSE84"/>
      <c r="BSF84"/>
      <c r="BSG84"/>
      <c r="BSH84"/>
      <c r="BSI84"/>
      <c r="BSJ84"/>
      <c r="BSK84"/>
      <c r="BSL84"/>
      <c r="BSM84"/>
      <c r="BSN84"/>
      <c r="BSO84"/>
      <c r="BSP84"/>
      <c r="BSQ84"/>
      <c r="BSR84"/>
      <c r="BSS84"/>
      <c r="BST84"/>
      <c r="BSU84"/>
      <c r="BSV84"/>
      <c r="BSW84"/>
      <c r="BSX84"/>
      <c r="BSY84"/>
      <c r="BSZ84"/>
      <c r="BTA84"/>
      <c r="BTB84"/>
      <c r="BTC84"/>
      <c r="BTD84"/>
      <c r="BTE84"/>
      <c r="BTF84"/>
      <c r="BTG84"/>
      <c r="BTH84"/>
      <c r="BTI84"/>
      <c r="BTJ84"/>
      <c r="BTK84"/>
      <c r="BTL84"/>
      <c r="BTM84"/>
      <c r="BTN84"/>
      <c r="BTO84"/>
      <c r="BTP84"/>
      <c r="BTQ84"/>
      <c r="BTR84"/>
      <c r="BTS84"/>
      <c r="BTT84"/>
      <c r="BTU84"/>
      <c r="BTV84"/>
      <c r="BTW84"/>
      <c r="BTX84"/>
      <c r="BTY84"/>
      <c r="BTZ84"/>
      <c r="BUA84"/>
      <c r="BUB84"/>
      <c r="BUC84"/>
      <c r="BUD84"/>
      <c r="BUE84"/>
      <c r="BUF84"/>
      <c r="BUG84"/>
      <c r="BUH84"/>
      <c r="BUI84"/>
      <c r="BUJ84"/>
      <c r="BUK84"/>
      <c r="BUL84"/>
      <c r="BUM84"/>
      <c r="BUN84"/>
      <c r="BUO84"/>
      <c r="BUP84"/>
      <c r="BUQ84"/>
      <c r="BUR84"/>
      <c r="BUS84"/>
      <c r="BUT84"/>
      <c r="BUU84"/>
      <c r="BUV84"/>
      <c r="BUW84"/>
      <c r="BUX84"/>
      <c r="BUY84"/>
      <c r="BUZ84"/>
      <c r="BVA84"/>
      <c r="BVB84"/>
      <c r="BVC84"/>
      <c r="BVD84"/>
      <c r="BVE84"/>
      <c r="BVF84"/>
      <c r="BVG84"/>
      <c r="BVH84"/>
      <c r="BVI84"/>
      <c r="BVJ84"/>
      <c r="BVK84"/>
      <c r="BVL84"/>
      <c r="BVM84"/>
      <c r="BVN84"/>
      <c r="BVO84"/>
      <c r="BVP84"/>
      <c r="BVQ84"/>
      <c r="BVR84"/>
      <c r="BVS84"/>
      <c r="BVT84"/>
      <c r="BVU84"/>
      <c r="BVV84"/>
      <c r="BVW84"/>
      <c r="BVX84"/>
      <c r="BVY84"/>
      <c r="BVZ84"/>
      <c r="BWA84"/>
      <c r="BWB84"/>
      <c r="BWC84"/>
      <c r="BWD84"/>
      <c r="BWE84"/>
      <c r="BWF84"/>
      <c r="BWG84"/>
      <c r="BWH84"/>
      <c r="BWI84"/>
      <c r="BWJ84"/>
      <c r="BWK84"/>
      <c r="BWL84"/>
      <c r="BWM84"/>
      <c r="BWN84"/>
      <c r="BWO84"/>
      <c r="BWP84"/>
      <c r="BWQ84"/>
      <c r="BWR84"/>
      <c r="BWS84"/>
      <c r="BWT84"/>
      <c r="BWU84"/>
      <c r="BWV84"/>
      <c r="BWW84"/>
      <c r="BWX84"/>
      <c r="BWY84"/>
      <c r="BWZ84"/>
      <c r="BXA84"/>
      <c r="BXB84"/>
      <c r="BXC84"/>
      <c r="BXD84"/>
      <c r="BXE84"/>
      <c r="BXF84"/>
      <c r="BXG84"/>
      <c r="BXH84"/>
      <c r="BXI84"/>
      <c r="BXJ84"/>
      <c r="BXK84"/>
      <c r="BXL84"/>
      <c r="BXM84"/>
      <c r="BXN84"/>
      <c r="BXO84"/>
      <c r="BXP84"/>
      <c r="BXQ84"/>
      <c r="BXR84"/>
      <c r="BXS84"/>
      <c r="BXT84"/>
      <c r="BXU84"/>
      <c r="BXV84"/>
      <c r="BXW84"/>
      <c r="BXX84"/>
      <c r="BXY84"/>
      <c r="BXZ84"/>
      <c r="BYA84"/>
      <c r="BYB84"/>
      <c r="BYC84"/>
      <c r="BYD84"/>
      <c r="BYE84"/>
      <c r="BYF84"/>
      <c r="BYG84"/>
      <c r="BYH84"/>
      <c r="BYI84"/>
      <c r="BYJ84"/>
      <c r="BYK84"/>
      <c r="BYL84"/>
      <c r="BYM84"/>
      <c r="BYN84"/>
      <c r="BYO84"/>
      <c r="BYP84"/>
      <c r="BYQ84"/>
      <c r="BYR84"/>
      <c r="BYS84"/>
      <c r="BYT84"/>
      <c r="BYU84"/>
      <c r="BYV84"/>
      <c r="BYW84"/>
      <c r="BYX84"/>
      <c r="BYY84"/>
      <c r="BYZ84"/>
      <c r="BZA84"/>
      <c r="BZB84"/>
      <c r="BZC84"/>
      <c r="BZD84"/>
      <c r="BZE84"/>
      <c r="BZF84"/>
      <c r="BZG84"/>
      <c r="BZH84"/>
      <c r="BZI84"/>
      <c r="BZJ84"/>
      <c r="BZK84"/>
      <c r="BZL84"/>
      <c r="BZM84"/>
      <c r="BZN84"/>
      <c r="BZO84"/>
      <c r="BZP84"/>
      <c r="BZQ84"/>
      <c r="BZR84"/>
      <c r="BZS84"/>
      <c r="BZT84"/>
      <c r="BZU84"/>
      <c r="BZV84"/>
      <c r="BZW84"/>
      <c r="BZX84"/>
      <c r="BZY84"/>
      <c r="BZZ84"/>
      <c r="CAA84"/>
      <c r="CAB84"/>
      <c r="CAC84"/>
      <c r="CAD84"/>
      <c r="CAE84"/>
      <c r="CAF84"/>
      <c r="CAG84"/>
      <c r="CAH84"/>
      <c r="CAI84"/>
      <c r="CAJ84"/>
      <c r="CAK84"/>
      <c r="CAL84"/>
      <c r="CAM84"/>
      <c r="CAN84"/>
      <c r="CAO84"/>
      <c r="CAP84"/>
      <c r="CAQ84"/>
      <c r="CAR84"/>
      <c r="CAS84"/>
      <c r="CAT84"/>
      <c r="CAU84"/>
      <c r="CAV84"/>
      <c r="CAW84"/>
      <c r="CAX84"/>
      <c r="CAY84"/>
      <c r="CAZ84"/>
      <c r="CBA84"/>
      <c r="CBB84"/>
      <c r="CBC84"/>
      <c r="CBD84"/>
      <c r="CBE84"/>
      <c r="CBF84"/>
      <c r="CBG84"/>
      <c r="CBH84"/>
      <c r="CBI84"/>
      <c r="CBJ84"/>
      <c r="CBK84"/>
      <c r="CBL84"/>
      <c r="CBM84"/>
      <c r="CBN84"/>
      <c r="CBO84"/>
      <c r="CBP84"/>
      <c r="CBQ84"/>
      <c r="CBR84"/>
      <c r="CBS84"/>
      <c r="CBT84"/>
      <c r="CBU84"/>
      <c r="CBV84"/>
      <c r="CBW84"/>
      <c r="CBX84"/>
      <c r="CBY84"/>
      <c r="CBZ84"/>
      <c r="CCA84"/>
      <c r="CCB84"/>
      <c r="CCC84"/>
      <c r="CCD84"/>
      <c r="CCE84"/>
      <c r="CCF84"/>
      <c r="CCG84"/>
      <c r="CCH84"/>
      <c r="CCI84"/>
      <c r="CCJ84"/>
      <c r="CCK84"/>
      <c r="CCL84"/>
      <c r="CCM84"/>
      <c r="CCN84"/>
      <c r="CCO84"/>
      <c r="CCP84"/>
      <c r="CCQ84"/>
      <c r="CCR84"/>
      <c r="CCS84"/>
      <c r="CCT84"/>
      <c r="CCU84"/>
      <c r="CCV84"/>
      <c r="CCW84"/>
      <c r="CCX84"/>
      <c r="CCY84"/>
      <c r="CCZ84"/>
      <c r="CDA84"/>
      <c r="CDB84"/>
      <c r="CDC84"/>
      <c r="CDD84"/>
      <c r="CDE84"/>
      <c r="CDF84"/>
      <c r="CDG84"/>
      <c r="CDH84"/>
      <c r="CDI84"/>
      <c r="CDJ84"/>
      <c r="CDK84"/>
      <c r="CDL84"/>
      <c r="CDM84"/>
      <c r="CDN84"/>
      <c r="CDO84"/>
      <c r="CDP84"/>
      <c r="CDQ84"/>
      <c r="CDR84"/>
      <c r="CDS84"/>
      <c r="CDT84"/>
      <c r="CDU84"/>
      <c r="CDV84"/>
      <c r="CDW84"/>
      <c r="CDX84"/>
      <c r="CDY84"/>
      <c r="CDZ84"/>
      <c r="CEA84"/>
      <c r="CEB84"/>
      <c r="CEC84"/>
      <c r="CED84"/>
      <c r="CEE84"/>
      <c r="CEF84"/>
      <c r="CEG84"/>
      <c r="CEH84"/>
      <c r="CEI84"/>
      <c r="CEJ84"/>
      <c r="CEK84"/>
      <c r="CEL84"/>
      <c r="CEM84"/>
      <c r="CEN84"/>
      <c r="CEO84"/>
      <c r="CEP84"/>
      <c r="CEQ84"/>
      <c r="CER84"/>
      <c r="CES84"/>
      <c r="CET84"/>
      <c r="CEU84"/>
      <c r="CEV84"/>
      <c r="CEW84"/>
      <c r="CEX84"/>
      <c r="CEY84"/>
      <c r="CEZ84"/>
      <c r="CFA84"/>
      <c r="CFB84"/>
      <c r="CFC84"/>
      <c r="CFD84"/>
      <c r="CFE84"/>
      <c r="CFF84"/>
      <c r="CFG84"/>
      <c r="CFH84"/>
      <c r="CFI84"/>
      <c r="CFJ84"/>
      <c r="CFK84"/>
      <c r="CFL84"/>
      <c r="CFM84"/>
      <c r="CFN84"/>
      <c r="CFO84"/>
      <c r="CFP84"/>
      <c r="CFQ84"/>
      <c r="CFR84"/>
      <c r="CFS84"/>
      <c r="CFT84"/>
      <c r="CFU84"/>
      <c r="CFV84"/>
      <c r="CFW84"/>
      <c r="CFX84"/>
      <c r="CFY84"/>
      <c r="CFZ84"/>
      <c r="CGA84"/>
      <c r="CGB84"/>
      <c r="CGC84"/>
      <c r="CGD84"/>
      <c r="CGE84"/>
      <c r="CGF84"/>
      <c r="CGG84"/>
      <c r="CGH84"/>
      <c r="CGI84"/>
      <c r="CGJ84"/>
      <c r="CGK84"/>
      <c r="CGL84"/>
      <c r="CGM84"/>
      <c r="CGN84"/>
      <c r="CGO84"/>
      <c r="CGP84"/>
      <c r="CGQ84"/>
      <c r="CGR84"/>
      <c r="CGS84"/>
      <c r="CGT84"/>
      <c r="CGU84"/>
      <c r="CGV84"/>
      <c r="CGW84"/>
      <c r="CGX84"/>
      <c r="CGY84"/>
      <c r="CGZ84"/>
      <c r="CHA84"/>
      <c r="CHB84"/>
      <c r="CHC84"/>
      <c r="CHD84"/>
      <c r="CHE84"/>
      <c r="CHF84"/>
      <c r="CHG84"/>
      <c r="CHH84"/>
      <c r="CHI84"/>
      <c r="CHJ84"/>
      <c r="CHK84"/>
      <c r="CHL84"/>
      <c r="CHM84"/>
      <c r="CHN84"/>
      <c r="CHO84"/>
      <c r="CHP84"/>
      <c r="CHQ84"/>
      <c r="CHR84"/>
      <c r="CHS84"/>
      <c r="CHT84"/>
      <c r="CHU84"/>
      <c r="CHV84"/>
      <c r="CHW84"/>
      <c r="CHX84"/>
      <c r="CHY84"/>
      <c r="CHZ84"/>
      <c r="CIA84"/>
      <c r="CIB84"/>
      <c r="CIC84"/>
      <c r="CID84"/>
      <c r="CIE84"/>
      <c r="CIF84"/>
      <c r="CIG84"/>
      <c r="CIH84"/>
      <c r="CII84"/>
      <c r="CIJ84"/>
      <c r="CIK84"/>
      <c r="CIL84"/>
      <c r="CIM84"/>
      <c r="CIN84"/>
      <c r="CIO84"/>
      <c r="CIP84"/>
      <c r="CIQ84"/>
      <c r="CIR84"/>
      <c r="CIS84"/>
      <c r="CIT84"/>
      <c r="CIU84"/>
      <c r="CIV84"/>
      <c r="CIW84"/>
      <c r="CIX84"/>
      <c r="CIY84"/>
      <c r="CIZ84"/>
      <c r="CJA84"/>
      <c r="CJB84"/>
      <c r="CJC84"/>
      <c r="CJD84"/>
      <c r="CJE84"/>
      <c r="CJF84"/>
      <c r="CJG84"/>
      <c r="CJH84"/>
      <c r="CJI84"/>
      <c r="CJJ84"/>
      <c r="CJK84"/>
      <c r="CJL84"/>
      <c r="CJM84"/>
      <c r="CJN84"/>
      <c r="CJO84"/>
      <c r="CJP84"/>
      <c r="CJQ84"/>
      <c r="CJR84"/>
      <c r="CJS84"/>
      <c r="CJT84"/>
      <c r="CJU84"/>
      <c r="CJV84"/>
      <c r="CJW84"/>
      <c r="CJX84"/>
      <c r="CJY84"/>
      <c r="CJZ84"/>
      <c r="CKA84"/>
      <c r="CKB84"/>
      <c r="CKC84"/>
      <c r="CKD84"/>
      <c r="CKE84"/>
      <c r="CKF84"/>
      <c r="CKG84"/>
      <c r="CKH84"/>
      <c r="CKI84"/>
      <c r="CKJ84"/>
      <c r="CKK84"/>
      <c r="CKL84"/>
      <c r="CKM84"/>
      <c r="CKN84"/>
      <c r="CKO84"/>
      <c r="CKP84"/>
      <c r="CKQ84"/>
      <c r="CKR84"/>
      <c r="CKS84"/>
      <c r="CKT84"/>
      <c r="CKU84"/>
      <c r="CKV84"/>
      <c r="CKW84"/>
      <c r="CKX84"/>
      <c r="CKY84"/>
      <c r="CKZ84"/>
      <c r="CLA84"/>
      <c r="CLB84"/>
      <c r="CLC84"/>
      <c r="CLD84"/>
      <c r="CLE84"/>
      <c r="CLF84"/>
      <c r="CLG84"/>
      <c r="CLH84"/>
      <c r="CLI84"/>
      <c r="CLJ84"/>
      <c r="CLK84"/>
      <c r="CLL84"/>
      <c r="CLM84"/>
      <c r="CLN84"/>
      <c r="CLO84"/>
      <c r="CLP84"/>
      <c r="CLQ84"/>
      <c r="CLR84"/>
      <c r="CLS84"/>
      <c r="CLT84"/>
      <c r="CLU84"/>
      <c r="CLV84"/>
      <c r="CLW84"/>
      <c r="CLX84"/>
      <c r="CLY84"/>
      <c r="CLZ84"/>
      <c r="CMA84"/>
      <c r="CMB84"/>
      <c r="CMC84"/>
      <c r="CMD84"/>
      <c r="CME84"/>
      <c r="CMF84"/>
      <c r="CMG84"/>
      <c r="CMH84"/>
      <c r="CMI84"/>
      <c r="CMJ84"/>
      <c r="CMK84"/>
      <c r="CML84"/>
      <c r="CMM84"/>
      <c r="CMN84"/>
      <c r="CMO84"/>
      <c r="CMP84"/>
      <c r="CMQ84"/>
      <c r="CMR84"/>
      <c r="CMS84"/>
      <c r="CMT84"/>
      <c r="CMU84"/>
      <c r="CMV84"/>
      <c r="CMW84"/>
      <c r="CMX84"/>
      <c r="CMY84"/>
      <c r="CMZ84"/>
      <c r="CNA84"/>
      <c r="CNB84"/>
      <c r="CNC84"/>
      <c r="CND84"/>
      <c r="CNE84"/>
      <c r="CNF84"/>
      <c r="CNG84"/>
      <c r="CNH84"/>
      <c r="CNI84"/>
      <c r="CNJ84"/>
      <c r="CNK84"/>
      <c r="CNL84"/>
      <c r="CNM84"/>
      <c r="CNN84"/>
      <c r="CNO84"/>
      <c r="CNP84"/>
      <c r="CNQ84"/>
      <c r="CNR84"/>
      <c r="CNS84"/>
      <c r="CNT84"/>
      <c r="CNU84"/>
      <c r="CNV84"/>
      <c r="CNW84"/>
      <c r="CNX84"/>
      <c r="CNY84"/>
      <c r="CNZ84"/>
      <c r="COA84"/>
      <c r="COB84"/>
      <c r="COC84"/>
      <c r="COD84"/>
      <c r="COE84"/>
      <c r="COF84"/>
      <c r="COG84"/>
      <c r="COH84"/>
      <c r="COI84"/>
      <c r="COJ84"/>
      <c r="COK84"/>
      <c r="COL84"/>
      <c r="COM84"/>
      <c r="CON84"/>
      <c r="COO84"/>
      <c r="COP84"/>
      <c r="COQ84"/>
      <c r="COR84"/>
      <c r="COS84"/>
      <c r="COT84"/>
      <c r="COU84"/>
      <c r="COV84"/>
      <c r="COW84"/>
      <c r="COX84"/>
      <c r="COY84"/>
      <c r="COZ84"/>
      <c r="CPA84"/>
      <c r="CPB84"/>
      <c r="CPC84"/>
      <c r="CPD84"/>
      <c r="CPE84"/>
      <c r="CPF84"/>
      <c r="CPG84"/>
      <c r="CPH84"/>
      <c r="CPI84"/>
      <c r="CPJ84"/>
      <c r="CPK84"/>
      <c r="CPL84"/>
      <c r="CPM84"/>
      <c r="CPN84"/>
      <c r="CPO84"/>
      <c r="CPP84"/>
      <c r="CPQ84"/>
      <c r="CPR84"/>
      <c r="CPS84"/>
      <c r="CPT84"/>
      <c r="CPU84"/>
      <c r="CPV84"/>
      <c r="CPW84"/>
      <c r="CPX84"/>
      <c r="CPY84"/>
      <c r="CPZ84"/>
      <c r="CQA84"/>
      <c r="CQB84"/>
      <c r="CQC84"/>
      <c r="CQD84"/>
      <c r="CQE84"/>
      <c r="CQF84"/>
      <c r="CQG84"/>
      <c r="CQH84"/>
      <c r="CQI84"/>
      <c r="CQJ84"/>
      <c r="CQK84"/>
      <c r="CQL84"/>
      <c r="CQM84"/>
      <c r="CQN84"/>
      <c r="CQO84"/>
      <c r="CQP84"/>
      <c r="CQQ84"/>
      <c r="CQR84"/>
      <c r="CQS84"/>
      <c r="CQT84"/>
      <c r="CQU84"/>
      <c r="CQV84"/>
      <c r="CQW84"/>
      <c r="CQX84"/>
      <c r="CQY84"/>
      <c r="CQZ84"/>
      <c r="CRA84"/>
      <c r="CRB84"/>
      <c r="CRC84"/>
      <c r="CRD84"/>
      <c r="CRE84"/>
      <c r="CRF84"/>
      <c r="CRG84"/>
      <c r="CRH84"/>
      <c r="CRI84"/>
      <c r="CRJ84"/>
      <c r="CRK84"/>
      <c r="CRL84"/>
      <c r="CRM84"/>
      <c r="CRN84"/>
      <c r="CRO84"/>
      <c r="CRP84"/>
      <c r="CRQ84"/>
      <c r="CRR84"/>
      <c r="CRS84"/>
      <c r="CRT84"/>
      <c r="CRU84"/>
      <c r="CRV84"/>
      <c r="CRW84"/>
      <c r="CRX84"/>
      <c r="CRY84"/>
      <c r="CRZ84"/>
      <c r="CSA84"/>
      <c r="CSB84"/>
      <c r="CSC84"/>
      <c r="CSD84"/>
      <c r="CSE84"/>
      <c r="CSF84"/>
      <c r="CSG84"/>
      <c r="CSH84"/>
      <c r="CSI84"/>
      <c r="CSJ84"/>
      <c r="CSK84"/>
      <c r="CSL84"/>
      <c r="CSM84"/>
      <c r="CSN84"/>
      <c r="CSO84"/>
      <c r="CSP84"/>
      <c r="CSQ84"/>
      <c r="CSR84"/>
      <c r="CSS84"/>
      <c r="CST84"/>
      <c r="CSU84"/>
      <c r="CSV84"/>
      <c r="CSW84"/>
      <c r="CSX84"/>
      <c r="CSY84"/>
      <c r="CSZ84"/>
      <c r="CTA84"/>
      <c r="CTB84"/>
      <c r="CTC84"/>
      <c r="CTD84"/>
      <c r="CTE84"/>
      <c r="CTF84"/>
      <c r="CTG84"/>
      <c r="CTH84"/>
      <c r="CTI84"/>
      <c r="CTJ84"/>
      <c r="CTK84"/>
      <c r="CTL84"/>
      <c r="CTM84"/>
      <c r="CTN84"/>
      <c r="CTO84"/>
      <c r="CTP84"/>
      <c r="CTQ84"/>
      <c r="CTR84"/>
      <c r="CTS84"/>
      <c r="CTT84"/>
      <c r="CTU84"/>
      <c r="CTV84"/>
      <c r="CTW84"/>
      <c r="CTX84"/>
      <c r="CTY84"/>
      <c r="CTZ84"/>
      <c r="CUA84"/>
      <c r="CUB84"/>
      <c r="CUC84"/>
      <c r="CUD84"/>
      <c r="CUE84"/>
      <c r="CUF84"/>
      <c r="CUG84"/>
      <c r="CUH84"/>
      <c r="CUI84"/>
      <c r="CUJ84"/>
      <c r="CUK84"/>
      <c r="CUL84"/>
      <c r="CUM84"/>
      <c r="CUN84"/>
      <c r="CUO84"/>
      <c r="CUP84"/>
      <c r="CUQ84"/>
      <c r="CUR84"/>
      <c r="CUS84"/>
      <c r="CUT84"/>
      <c r="CUU84"/>
      <c r="CUV84"/>
      <c r="CUW84"/>
      <c r="CUX84"/>
      <c r="CUY84"/>
      <c r="CUZ84"/>
      <c r="CVA84"/>
      <c r="CVB84"/>
      <c r="CVC84"/>
      <c r="CVD84"/>
      <c r="CVE84"/>
      <c r="CVF84"/>
      <c r="CVG84"/>
      <c r="CVH84"/>
      <c r="CVI84"/>
      <c r="CVJ84"/>
      <c r="CVK84"/>
      <c r="CVL84"/>
      <c r="CVM84"/>
      <c r="CVN84"/>
      <c r="CVO84"/>
      <c r="CVP84"/>
      <c r="CVQ84"/>
      <c r="CVR84"/>
      <c r="CVS84"/>
      <c r="CVT84"/>
      <c r="CVU84"/>
      <c r="CVV84"/>
      <c r="CVW84"/>
      <c r="CVX84"/>
      <c r="CVY84"/>
      <c r="CVZ84"/>
      <c r="CWA84"/>
      <c r="CWB84"/>
      <c r="CWC84"/>
      <c r="CWD84"/>
      <c r="CWE84"/>
      <c r="CWF84"/>
      <c r="CWG84"/>
      <c r="CWH84"/>
      <c r="CWI84"/>
      <c r="CWJ84"/>
      <c r="CWK84"/>
      <c r="CWL84"/>
      <c r="CWM84"/>
      <c r="CWN84"/>
      <c r="CWO84"/>
      <c r="CWP84"/>
      <c r="CWQ84"/>
      <c r="CWR84"/>
      <c r="CWS84"/>
      <c r="CWT84"/>
      <c r="CWU84"/>
      <c r="CWV84"/>
      <c r="CWW84"/>
      <c r="CWX84"/>
      <c r="CWY84"/>
      <c r="CWZ84"/>
      <c r="CXA84"/>
      <c r="CXB84"/>
      <c r="CXC84"/>
      <c r="CXD84"/>
      <c r="CXE84"/>
      <c r="CXF84"/>
      <c r="CXG84"/>
      <c r="CXH84"/>
      <c r="CXI84"/>
      <c r="CXJ84"/>
      <c r="CXK84"/>
      <c r="CXL84"/>
      <c r="CXM84"/>
      <c r="CXN84"/>
      <c r="CXO84"/>
      <c r="CXP84"/>
      <c r="CXQ84"/>
      <c r="CXR84"/>
      <c r="CXS84"/>
      <c r="CXT84"/>
      <c r="CXU84"/>
      <c r="CXV84"/>
      <c r="CXW84"/>
      <c r="CXX84"/>
      <c r="CXY84"/>
      <c r="CXZ84"/>
      <c r="CYA84"/>
      <c r="CYB84"/>
      <c r="CYC84"/>
      <c r="CYD84"/>
      <c r="CYE84"/>
      <c r="CYF84"/>
      <c r="CYG84"/>
      <c r="CYH84"/>
      <c r="CYI84"/>
      <c r="CYJ84"/>
      <c r="CYK84"/>
      <c r="CYL84"/>
      <c r="CYM84"/>
      <c r="CYN84"/>
      <c r="CYO84"/>
      <c r="CYP84"/>
      <c r="CYQ84"/>
      <c r="CYR84"/>
      <c r="CYS84"/>
      <c r="CYT84"/>
      <c r="CYU84"/>
      <c r="CYV84"/>
      <c r="CYW84"/>
      <c r="CYX84"/>
      <c r="CYY84"/>
      <c r="CYZ84"/>
      <c r="CZA84"/>
      <c r="CZB84"/>
      <c r="CZC84"/>
      <c r="CZD84"/>
      <c r="CZE84"/>
      <c r="CZF84"/>
      <c r="CZG84"/>
      <c r="CZH84"/>
      <c r="CZI84"/>
      <c r="CZJ84"/>
      <c r="CZK84"/>
      <c r="CZL84"/>
      <c r="CZM84"/>
      <c r="CZN84"/>
      <c r="CZO84"/>
      <c r="CZP84"/>
      <c r="CZQ84"/>
      <c r="CZR84"/>
      <c r="CZS84"/>
      <c r="CZT84"/>
      <c r="CZU84"/>
      <c r="CZV84"/>
      <c r="CZW84"/>
      <c r="CZX84"/>
      <c r="CZY84"/>
      <c r="CZZ84"/>
      <c r="DAA84"/>
      <c r="DAB84"/>
      <c r="DAC84"/>
      <c r="DAD84"/>
      <c r="DAE84"/>
      <c r="DAF84"/>
      <c r="DAG84"/>
      <c r="DAH84"/>
      <c r="DAI84"/>
      <c r="DAJ84"/>
      <c r="DAK84"/>
      <c r="DAL84"/>
      <c r="DAM84"/>
      <c r="DAN84"/>
      <c r="DAO84"/>
      <c r="DAP84"/>
      <c r="DAQ84"/>
      <c r="DAR84"/>
      <c r="DAS84"/>
      <c r="DAT84"/>
      <c r="DAU84"/>
      <c r="DAV84"/>
      <c r="DAW84"/>
      <c r="DAX84"/>
      <c r="DAY84"/>
      <c r="DAZ84"/>
      <c r="DBA84"/>
      <c r="DBB84"/>
      <c r="DBC84"/>
      <c r="DBD84"/>
      <c r="DBE84"/>
      <c r="DBF84"/>
      <c r="DBG84"/>
      <c r="DBH84"/>
      <c r="DBI84"/>
      <c r="DBJ84"/>
      <c r="DBK84"/>
      <c r="DBL84"/>
      <c r="DBM84"/>
      <c r="DBN84"/>
      <c r="DBO84"/>
      <c r="DBP84"/>
      <c r="DBQ84"/>
      <c r="DBR84"/>
      <c r="DBS84"/>
      <c r="DBT84"/>
      <c r="DBU84"/>
      <c r="DBV84"/>
      <c r="DBW84"/>
      <c r="DBX84"/>
      <c r="DBY84"/>
      <c r="DBZ84"/>
      <c r="DCA84"/>
      <c r="DCB84"/>
      <c r="DCC84"/>
      <c r="DCD84"/>
      <c r="DCE84"/>
      <c r="DCF84"/>
      <c r="DCG84"/>
      <c r="DCH84"/>
      <c r="DCI84"/>
      <c r="DCJ84"/>
      <c r="DCK84"/>
      <c r="DCL84"/>
      <c r="DCM84"/>
      <c r="DCN84"/>
      <c r="DCO84"/>
      <c r="DCP84"/>
      <c r="DCQ84"/>
      <c r="DCR84"/>
      <c r="DCS84"/>
      <c r="DCT84"/>
      <c r="DCU84"/>
      <c r="DCV84"/>
      <c r="DCW84"/>
      <c r="DCX84"/>
      <c r="DCY84"/>
      <c r="DCZ84"/>
      <c r="DDA84"/>
      <c r="DDB84"/>
      <c r="DDC84"/>
      <c r="DDD84"/>
      <c r="DDE84"/>
      <c r="DDF84"/>
      <c r="DDG84"/>
      <c r="DDH84"/>
      <c r="DDI84"/>
      <c r="DDJ84"/>
      <c r="DDK84"/>
      <c r="DDL84"/>
      <c r="DDM84"/>
      <c r="DDN84"/>
      <c r="DDO84"/>
      <c r="DDP84"/>
      <c r="DDQ84"/>
      <c r="DDR84"/>
      <c r="DDS84"/>
      <c r="DDT84"/>
      <c r="DDU84"/>
      <c r="DDV84"/>
      <c r="DDW84"/>
      <c r="DDX84"/>
      <c r="DDY84"/>
      <c r="DDZ84"/>
      <c r="DEA84"/>
      <c r="DEB84"/>
      <c r="DEC84"/>
      <c r="DED84"/>
      <c r="DEE84"/>
      <c r="DEF84"/>
      <c r="DEG84"/>
      <c r="DEH84"/>
      <c r="DEI84"/>
      <c r="DEJ84"/>
      <c r="DEK84"/>
      <c r="DEL84"/>
      <c r="DEM84"/>
      <c r="DEN84"/>
      <c r="DEO84"/>
      <c r="DEP84"/>
      <c r="DEQ84"/>
      <c r="DER84"/>
      <c r="DES84"/>
      <c r="DET84"/>
      <c r="DEU84"/>
      <c r="DEV84"/>
      <c r="DEW84"/>
      <c r="DEX84"/>
      <c r="DEY84"/>
      <c r="DEZ84"/>
      <c r="DFA84"/>
      <c r="DFB84"/>
      <c r="DFC84"/>
      <c r="DFD84"/>
      <c r="DFE84"/>
      <c r="DFF84"/>
      <c r="DFG84"/>
      <c r="DFH84"/>
      <c r="DFI84"/>
      <c r="DFJ84"/>
      <c r="DFK84"/>
      <c r="DFL84"/>
      <c r="DFM84"/>
      <c r="DFN84"/>
      <c r="DFO84"/>
      <c r="DFP84"/>
      <c r="DFQ84"/>
      <c r="DFR84"/>
      <c r="DFS84"/>
      <c r="DFT84"/>
      <c r="DFU84"/>
      <c r="DFV84"/>
      <c r="DFW84"/>
      <c r="DFX84"/>
      <c r="DFY84"/>
      <c r="DFZ84"/>
      <c r="DGA84"/>
      <c r="DGB84"/>
      <c r="DGC84"/>
      <c r="DGD84"/>
      <c r="DGE84"/>
      <c r="DGF84"/>
      <c r="DGG84"/>
      <c r="DGH84"/>
      <c r="DGI84"/>
      <c r="DGJ84"/>
      <c r="DGK84"/>
      <c r="DGL84"/>
      <c r="DGM84"/>
      <c r="DGN84"/>
      <c r="DGO84"/>
      <c r="DGP84"/>
      <c r="DGQ84"/>
      <c r="DGR84"/>
      <c r="DGS84"/>
      <c r="DGT84"/>
      <c r="DGU84"/>
      <c r="DGV84"/>
      <c r="DGW84"/>
      <c r="DGX84"/>
      <c r="DGY84"/>
      <c r="DGZ84"/>
      <c r="DHA84"/>
      <c r="DHB84"/>
      <c r="DHC84"/>
      <c r="DHD84"/>
      <c r="DHE84"/>
      <c r="DHF84"/>
      <c r="DHG84"/>
      <c r="DHH84"/>
      <c r="DHI84"/>
      <c r="DHJ84"/>
      <c r="DHK84"/>
      <c r="DHL84"/>
      <c r="DHM84"/>
      <c r="DHN84"/>
      <c r="DHO84"/>
      <c r="DHP84"/>
      <c r="DHQ84"/>
      <c r="DHR84"/>
      <c r="DHS84"/>
      <c r="DHT84"/>
      <c r="DHU84"/>
      <c r="DHV84"/>
      <c r="DHW84"/>
      <c r="DHX84"/>
      <c r="DHY84"/>
      <c r="DHZ84"/>
      <c r="DIA84"/>
      <c r="DIB84"/>
      <c r="DIC84"/>
      <c r="DID84"/>
      <c r="DIE84"/>
      <c r="DIF84"/>
      <c r="DIG84"/>
      <c r="DIH84"/>
      <c r="DII84"/>
      <c r="DIJ84"/>
      <c r="DIK84"/>
      <c r="DIL84"/>
      <c r="DIM84"/>
      <c r="DIN84"/>
      <c r="DIO84"/>
      <c r="DIP84"/>
      <c r="DIQ84"/>
      <c r="DIR84"/>
      <c r="DIS84"/>
      <c r="DIT84"/>
      <c r="DIU84"/>
      <c r="DIV84"/>
      <c r="DIW84"/>
      <c r="DIX84"/>
      <c r="DIY84"/>
      <c r="DIZ84"/>
      <c r="DJA84"/>
      <c r="DJB84"/>
      <c r="DJC84"/>
      <c r="DJD84"/>
      <c r="DJE84"/>
      <c r="DJF84"/>
      <c r="DJG84"/>
      <c r="DJH84"/>
      <c r="DJI84"/>
      <c r="DJJ84"/>
      <c r="DJK84"/>
      <c r="DJL84"/>
      <c r="DJM84"/>
      <c r="DJN84"/>
      <c r="DJO84"/>
      <c r="DJP84"/>
      <c r="DJQ84"/>
      <c r="DJR84"/>
      <c r="DJS84"/>
      <c r="DJT84"/>
      <c r="DJU84"/>
      <c r="DJV84"/>
      <c r="DJW84"/>
      <c r="DJX84"/>
      <c r="DJY84"/>
      <c r="DJZ84"/>
      <c r="DKA84"/>
      <c r="DKB84"/>
      <c r="DKC84"/>
      <c r="DKD84"/>
      <c r="DKE84"/>
      <c r="DKF84"/>
      <c r="DKG84"/>
      <c r="DKH84"/>
      <c r="DKI84"/>
      <c r="DKJ84"/>
      <c r="DKK84"/>
      <c r="DKL84"/>
      <c r="DKM84"/>
      <c r="DKN84"/>
      <c r="DKO84"/>
      <c r="DKP84"/>
      <c r="DKQ84"/>
      <c r="DKR84"/>
      <c r="DKS84"/>
      <c r="DKT84"/>
      <c r="DKU84"/>
      <c r="DKV84"/>
      <c r="DKW84"/>
      <c r="DKX84"/>
      <c r="DKY84"/>
      <c r="DKZ84"/>
      <c r="DLA84"/>
      <c r="DLB84"/>
      <c r="DLC84"/>
      <c r="DLD84"/>
      <c r="DLE84"/>
      <c r="DLF84"/>
      <c r="DLG84"/>
      <c r="DLH84"/>
      <c r="DLI84"/>
      <c r="DLJ84"/>
      <c r="DLK84"/>
      <c r="DLL84"/>
      <c r="DLM84"/>
      <c r="DLN84"/>
      <c r="DLO84"/>
      <c r="DLP84"/>
      <c r="DLQ84"/>
      <c r="DLR84"/>
      <c r="DLS84"/>
      <c r="DLT84"/>
      <c r="DLU84"/>
      <c r="DLV84"/>
      <c r="DLW84"/>
      <c r="DLX84"/>
      <c r="DLY84"/>
      <c r="DLZ84"/>
      <c r="DMA84"/>
      <c r="DMB84"/>
      <c r="DMC84"/>
      <c r="DMD84"/>
      <c r="DME84"/>
      <c r="DMF84"/>
      <c r="DMG84"/>
      <c r="DMH84"/>
      <c r="DMI84"/>
      <c r="DMJ84"/>
      <c r="DMK84"/>
      <c r="DML84"/>
      <c r="DMM84"/>
      <c r="DMN84"/>
      <c r="DMO84"/>
      <c r="DMP84"/>
      <c r="DMQ84"/>
      <c r="DMR84"/>
      <c r="DMS84"/>
      <c r="DMT84"/>
      <c r="DMU84"/>
      <c r="DMV84"/>
      <c r="DMW84"/>
      <c r="DMX84"/>
      <c r="DMY84"/>
      <c r="DMZ84"/>
      <c r="DNA84"/>
      <c r="DNB84"/>
      <c r="DNC84"/>
      <c r="DND84"/>
      <c r="DNE84"/>
      <c r="DNF84"/>
      <c r="DNG84"/>
      <c r="DNH84"/>
      <c r="DNI84"/>
      <c r="DNJ84"/>
      <c r="DNK84"/>
      <c r="DNL84"/>
      <c r="DNM84"/>
      <c r="DNN84"/>
      <c r="DNO84"/>
      <c r="DNP84"/>
      <c r="DNQ84"/>
      <c r="DNR84"/>
      <c r="DNS84"/>
      <c r="DNT84"/>
      <c r="DNU84"/>
      <c r="DNV84"/>
      <c r="DNW84"/>
      <c r="DNX84"/>
      <c r="DNY84"/>
      <c r="DNZ84"/>
      <c r="DOA84"/>
      <c r="DOB84"/>
      <c r="DOC84"/>
      <c r="DOD84"/>
      <c r="DOE84"/>
      <c r="DOF84"/>
      <c r="DOG84"/>
      <c r="DOH84"/>
      <c r="DOI84"/>
      <c r="DOJ84"/>
      <c r="DOK84"/>
      <c r="DOL84"/>
      <c r="DOM84"/>
      <c r="DON84"/>
      <c r="DOO84"/>
      <c r="DOP84"/>
      <c r="DOQ84"/>
      <c r="DOR84"/>
      <c r="DOS84"/>
      <c r="DOT84"/>
      <c r="DOU84"/>
      <c r="DOV84"/>
      <c r="DOW84"/>
      <c r="DOX84"/>
      <c r="DOY84"/>
      <c r="DOZ84"/>
      <c r="DPA84"/>
      <c r="DPB84"/>
      <c r="DPC84"/>
      <c r="DPD84"/>
      <c r="DPE84"/>
      <c r="DPF84"/>
      <c r="DPG84"/>
      <c r="DPH84"/>
      <c r="DPI84"/>
      <c r="DPJ84"/>
      <c r="DPK84"/>
      <c r="DPL84"/>
      <c r="DPM84"/>
      <c r="DPN84"/>
      <c r="DPO84"/>
      <c r="DPP84"/>
      <c r="DPQ84"/>
      <c r="DPR84"/>
      <c r="DPS84"/>
      <c r="DPT84"/>
      <c r="DPU84"/>
      <c r="DPV84"/>
      <c r="DPW84"/>
      <c r="DPX84"/>
      <c r="DPY84"/>
      <c r="DPZ84"/>
      <c r="DQA84"/>
      <c r="DQB84"/>
      <c r="DQC84"/>
      <c r="DQD84"/>
      <c r="DQE84"/>
      <c r="DQF84"/>
      <c r="DQG84"/>
      <c r="DQH84"/>
      <c r="DQI84"/>
      <c r="DQJ84"/>
      <c r="DQK84"/>
      <c r="DQL84"/>
      <c r="DQM84"/>
      <c r="DQN84"/>
      <c r="DQO84"/>
      <c r="DQP84"/>
      <c r="DQQ84"/>
      <c r="DQR84"/>
      <c r="DQS84"/>
      <c r="DQT84"/>
      <c r="DQU84"/>
      <c r="DQV84"/>
      <c r="DQW84"/>
      <c r="DQX84"/>
      <c r="DQY84"/>
      <c r="DQZ84"/>
      <c r="DRA84"/>
      <c r="DRB84"/>
      <c r="DRC84"/>
      <c r="DRD84"/>
      <c r="DRE84"/>
      <c r="DRF84"/>
      <c r="DRG84"/>
      <c r="DRH84"/>
      <c r="DRI84"/>
      <c r="DRJ84"/>
      <c r="DRK84"/>
      <c r="DRL84"/>
      <c r="DRM84"/>
      <c r="DRN84"/>
      <c r="DRO84"/>
      <c r="DRP84"/>
      <c r="DRQ84"/>
      <c r="DRR84"/>
      <c r="DRS84"/>
      <c r="DRT84"/>
      <c r="DRU84"/>
      <c r="DRV84"/>
      <c r="DRW84"/>
      <c r="DRX84"/>
      <c r="DRY84"/>
      <c r="DRZ84"/>
      <c r="DSA84"/>
      <c r="DSB84"/>
      <c r="DSC84"/>
      <c r="DSD84"/>
      <c r="DSE84"/>
      <c r="DSF84"/>
      <c r="DSG84"/>
      <c r="DSH84"/>
      <c r="DSI84"/>
      <c r="DSJ84"/>
      <c r="DSK84"/>
      <c r="DSL84"/>
      <c r="DSM84"/>
      <c r="DSN84"/>
      <c r="DSO84"/>
      <c r="DSP84"/>
      <c r="DSQ84"/>
      <c r="DSR84"/>
      <c r="DSS84"/>
      <c r="DST84"/>
      <c r="DSU84"/>
      <c r="DSV84"/>
      <c r="DSW84"/>
      <c r="DSX84"/>
      <c r="DSY84"/>
      <c r="DSZ84"/>
      <c r="DTA84"/>
      <c r="DTB84"/>
      <c r="DTC84"/>
      <c r="DTD84"/>
      <c r="DTE84"/>
      <c r="DTF84"/>
      <c r="DTG84"/>
      <c r="DTH84"/>
      <c r="DTI84"/>
      <c r="DTJ84"/>
      <c r="DTK84"/>
      <c r="DTL84"/>
      <c r="DTM84"/>
      <c r="DTN84"/>
      <c r="DTO84"/>
      <c r="DTP84"/>
      <c r="DTQ84"/>
      <c r="DTR84"/>
      <c r="DTS84"/>
      <c r="DTT84"/>
      <c r="DTU84"/>
      <c r="DTV84"/>
      <c r="DTW84"/>
      <c r="DTX84"/>
      <c r="DTY84"/>
      <c r="DTZ84"/>
      <c r="DUA84"/>
      <c r="DUB84"/>
      <c r="DUC84"/>
      <c r="DUD84"/>
      <c r="DUE84"/>
      <c r="DUF84"/>
      <c r="DUG84"/>
      <c r="DUH84"/>
      <c r="DUI84"/>
      <c r="DUJ84"/>
      <c r="DUK84"/>
      <c r="DUL84"/>
      <c r="DUM84"/>
      <c r="DUN84"/>
      <c r="DUO84"/>
      <c r="DUP84"/>
      <c r="DUQ84"/>
      <c r="DUR84"/>
      <c r="DUS84"/>
      <c r="DUT84"/>
      <c r="DUU84"/>
      <c r="DUV84"/>
      <c r="DUW84"/>
      <c r="DUX84"/>
      <c r="DUY84"/>
      <c r="DUZ84"/>
      <c r="DVA84"/>
      <c r="DVB84"/>
      <c r="DVC84"/>
      <c r="DVD84"/>
      <c r="DVE84"/>
      <c r="DVF84"/>
      <c r="DVG84"/>
      <c r="DVH84"/>
      <c r="DVI84"/>
      <c r="DVJ84"/>
      <c r="DVK84"/>
      <c r="DVL84"/>
      <c r="DVM84"/>
      <c r="DVN84"/>
      <c r="DVO84"/>
      <c r="DVP84"/>
      <c r="DVQ84"/>
      <c r="DVR84"/>
      <c r="DVS84"/>
      <c r="DVT84"/>
      <c r="DVU84"/>
      <c r="DVV84"/>
      <c r="DVW84"/>
      <c r="DVX84"/>
      <c r="DVY84"/>
      <c r="DVZ84"/>
      <c r="DWA84"/>
      <c r="DWB84"/>
      <c r="DWC84"/>
      <c r="DWD84"/>
      <c r="DWE84"/>
      <c r="DWF84"/>
      <c r="DWG84"/>
      <c r="DWH84"/>
      <c r="DWI84"/>
      <c r="DWJ84"/>
      <c r="DWK84"/>
      <c r="DWL84"/>
      <c r="DWM84"/>
      <c r="DWN84"/>
      <c r="DWO84"/>
      <c r="DWP84"/>
      <c r="DWQ84"/>
      <c r="DWR84"/>
      <c r="DWS84"/>
      <c r="DWT84"/>
      <c r="DWU84"/>
      <c r="DWV84"/>
      <c r="DWW84"/>
      <c r="DWX84"/>
      <c r="DWY84"/>
      <c r="DWZ84"/>
      <c r="DXA84"/>
      <c r="DXB84"/>
      <c r="DXC84"/>
      <c r="DXD84"/>
      <c r="DXE84"/>
      <c r="DXF84"/>
      <c r="DXG84"/>
      <c r="DXH84"/>
      <c r="DXI84"/>
      <c r="DXJ84"/>
      <c r="DXK84"/>
      <c r="DXL84"/>
      <c r="DXM84"/>
      <c r="DXN84"/>
      <c r="DXO84"/>
      <c r="DXP84"/>
      <c r="DXQ84"/>
      <c r="DXR84"/>
      <c r="DXS84"/>
      <c r="DXT84"/>
      <c r="DXU84"/>
      <c r="DXV84"/>
      <c r="DXW84"/>
      <c r="DXX84"/>
      <c r="DXY84"/>
      <c r="DXZ84"/>
      <c r="DYA84"/>
      <c r="DYB84"/>
      <c r="DYC84"/>
      <c r="DYD84"/>
      <c r="DYE84"/>
      <c r="DYF84"/>
      <c r="DYG84"/>
      <c r="DYH84"/>
      <c r="DYI84"/>
      <c r="DYJ84"/>
      <c r="DYK84"/>
      <c r="DYL84"/>
      <c r="DYM84"/>
      <c r="DYN84"/>
      <c r="DYO84"/>
      <c r="DYP84"/>
      <c r="DYQ84"/>
      <c r="DYR84"/>
      <c r="DYS84"/>
      <c r="DYT84"/>
      <c r="DYU84"/>
      <c r="DYV84"/>
      <c r="DYW84"/>
      <c r="DYX84"/>
      <c r="DYY84"/>
      <c r="DYZ84"/>
      <c r="DZA84"/>
      <c r="DZB84"/>
      <c r="DZC84"/>
      <c r="DZD84"/>
      <c r="DZE84"/>
      <c r="DZF84"/>
      <c r="DZG84"/>
      <c r="DZH84"/>
      <c r="DZI84"/>
      <c r="DZJ84"/>
      <c r="DZK84"/>
      <c r="DZL84"/>
      <c r="DZM84"/>
      <c r="DZN84"/>
      <c r="DZO84"/>
      <c r="DZP84"/>
      <c r="DZQ84"/>
      <c r="DZR84"/>
      <c r="DZS84"/>
      <c r="DZT84"/>
      <c r="DZU84"/>
      <c r="DZV84"/>
      <c r="DZW84"/>
      <c r="DZX84"/>
      <c r="DZY84"/>
      <c r="DZZ84"/>
      <c r="EAA84"/>
      <c r="EAB84"/>
      <c r="EAC84"/>
      <c r="EAD84"/>
      <c r="EAE84"/>
      <c r="EAF84"/>
      <c r="EAG84"/>
      <c r="EAH84"/>
      <c r="EAI84"/>
      <c r="EAJ84"/>
      <c r="EAK84"/>
      <c r="EAL84"/>
      <c r="EAM84"/>
      <c r="EAN84"/>
      <c r="EAO84"/>
      <c r="EAP84"/>
      <c r="EAQ84"/>
      <c r="EAR84"/>
      <c r="EAS84"/>
      <c r="EAT84"/>
      <c r="EAU84"/>
      <c r="EAV84"/>
      <c r="EAW84"/>
      <c r="EAX84"/>
      <c r="EAY84"/>
      <c r="EAZ84"/>
      <c r="EBA84"/>
      <c r="EBB84"/>
      <c r="EBC84"/>
      <c r="EBD84"/>
      <c r="EBE84"/>
      <c r="EBF84"/>
      <c r="EBG84"/>
      <c r="EBH84"/>
      <c r="EBI84"/>
      <c r="EBJ84"/>
      <c r="EBK84"/>
      <c r="EBL84"/>
      <c r="EBM84"/>
      <c r="EBN84"/>
      <c r="EBO84"/>
      <c r="EBP84"/>
      <c r="EBQ84"/>
      <c r="EBR84"/>
      <c r="EBS84"/>
      <c r="EBT84"/>
      <c r="EBU84"/>
      <c r="EBV84"/>
      <c r="EBW84"/>
      <c r="EBX84"/>
      <c r="EBY84"/>
      <c r="EBZ84"/>
      <c r="ECA84"/>
      <c r="ECB84"/>
      <c r="ECC84"/>
      <c r="ECD84"/>
      <c r="ECE84"/>
      <c r="ECF84"/>
      <c r="ECG84"/>
      <c r="ECH84"/>
      <c r="ECI84"/>
      <c r="ECJ84"/>
      <c r="ECK84"/>
      <c r="ECL84"/>
      <c r="ECM84"/>
      <c r="ECN84"/>
      <c r="ECO84"/>
      <c r="ECP84"/>
      <c r="ECQ84"/>
      <c r="ECR84"/>
      <c r="ECS84"/>
      <c r="ECT84"/>
      <c r="ECU84"/>
      <c r="ECV84"/>
      <c r="ECW84"/>
      <c r="ECX84"/>
      <c r="ECY84"/>
      <c r="ECZ84"/>
      <c r="EDA84"/>
      <c r="EDB84"/>
      <c r="EDC84"/>
      <c r="EDD84"/>
      <c r="EDE84"/>
      <c r="EDF84"/>
      <c r="EDG84"/>
      <c r="EDH84"/>
      <c r="EDI84"/>
      <c r="EDJ84"/>
      <c r="EDK84"/>
      <c r="EDL84"/>
      <c r="EDM84"/>
      <c r="EDN84"/>
      <c r="EDO84"/>
      <c r="EDP84"/>
      <c r="EDQ84"/>
      <c r="EDR84"/>
      <c r="EDS84"/>
      <c r="EDT84"/>
      <c r="EDU84"/>
      <c r="EDV84"/>
      <c r="EDW84"/>
      <c r="EDX84"/>
      <c r="EDY84"/>
      <c r="EDZ84"/>
      <c r="EEA84"/>
      <c r="EEB84"/>
      <c r="EEC84"/>
      <c r="EED84"/>
      <c r="EEE84"/>
      <c r="EEF84"/>
      <c r="EEG84"/>
      <c r="EEH84"/>
      <c r="EEI84"/>
      <c r="EEJ84"/>
      <c r="EEK84"/>
      <c r="EEL84"/>
      <c r="EEM84"/>
      <c r="EEN84"/>
      <c r="EEO84"/>
      <c r="EEP84"/>
      <c r="EEQ84"/>
      <c r="EER84"/>
      <c r="EES84"/>
      <c r="EET84"/>
      <c r="EEU84"/>
      <c r="EEV84"/>
      <c r="EEW84"/>
      <c r="EEX84"/>
      <c r="EEY84"/>
      <c r="EEZ84"/>
      <c r="EFA84"/>
      <c r="EFB84"/>
      <c r="EFC84"/>
      <c r="EFD84"/>
      <c r="EFE84"/>
      <c r="EFF84"/>
      <c r="EFG84"/>
      <c r="EFH84"/>
      <c r="EFI84"/>
      <c r="EFJ84"/>
      <c r="EFK84"/>
      <c r="EFL84"/>
      <c r="EFM84"/>
      <c r="EFN84"/>
      <c r="EFO84"/>
      <c r="EFP84"/>
      <c r="EFQ84"/>
      <c r="EFR84"/>
      <c r="EFS84"/>
      <c r="EFT84"/>
      <c r="EFU84"/>
      <c r="EFV84"/>
      <c r="EFW84"/>
      <c r="EFX84"/>
      <c r="EFY84"/>
      <c r="EFZ84"/>
      <c r="EGA84"/>
      <c r="EGB84"/>
      <c r="EGC84"/>
      <c r="EGD84"/>
      <c r="EGE84"/>
      <c r="EGF84"/>
      <c r="EGG84"/>
      <c r="EGH84"/>
      <c r="EGI84"/>
      <c r="EGJ84"/>
      <c r="EGK84"/>
      <c r="EGL84"/>
      <c r="EGM84"/>
      <c r="EGN84"/>
      <c r="EGO84"/>
      <c r="EGP84"/>
      <c r="EGQ84"/>
      <c r="EGR84"/>
      <c r="EGS84"/>
      <c r="EGT84"/>
      <c r="EGU84"/>
      <c r="EGV84"/>
      <c r="EGW84"/>
      <c r="EGX84"/>
      <c r="EGY84"/>
      <c r="EGZ84"/>
      <c r="EHA84"/>
      <c r="EHB84"/>
      <c r="EHC84"/>
      <c r="EHD84"/>
      <c r="EHE84"/>
      <c r="EHF84"/>
      <c r="EHG84"/>
      <c r="EHH84"/>
      <c r="EHI84"/>
      <c r="EHJ84"/>
      <c r="EHK84"/>
      <c r="EHL84"/>
      <c r="EHM84"/>
      <c r="EHN84"/>
      <c r="EHO84"/>
      <c r="EHP84"/>
      <c r="EHQ84"/>
      <c r="EHR84"/>
      <c r="EHS84"/>
      <c r="EHT84"/>
      <c r="EHU84"/>
      <c r="EHV84"/>
      <c r="EHW84"/>
      <c r="EHX84"/>
      <c r="EHY84"/>
      <c r="EHZ84"/>
      <c r="EIA84"/>
      <c r="EIB84"/>
      <c r="EIC84"/>
      <c r="EID84"/>
      <c r="EIE84"/>
      <c r="EIF84"/>
      <c r="EIG84"/>
      <c r="EIH84"/>
      <c r="EII84"/>
      <c r="EIJ84"/>
      <c r="EIK84"/>
      <c r="EIL84"/>
      <c r="EIM84"/>
      <c r="EIN84"/>
      <c r="EIO84"/>
      <c r="EIP84"/>
      <c r="EIQ84"/>
      <c r="EIR84"/>
      <c r="EIS84"/>
      <c r="EIT84"/>
      <c r="EIU84"/>
      <c r="EIV84"/>
      <c r="EIW84"/>
      <c r="EIX84"/>
      <c r="EIY84"/>
      <c r="EIZ84"/>
      <c r="EJA84"/>
      <c r="EJB84"/>
      <c r="EJC84"/>
      <c r="EJD84"/>
      <c r="EJE84"/>
      <c r="EJF84"/>
      <c r="EJG84"/>
      <c r="EJH84"/>
      <c r="EJI84"/>
      <c r="EJJ84"/>
      <c r="EJK84"/>
      <c r="EJL84"/>
      <c r="EJM84"/>
      <c r="EJN84"/>
      <c r="EJO84"/>
      <c r="EJP84"/>
      <c r="EJQ84"/>
      <c r="EJR84"/>
      <c r="EJS84"/>
      <c r="EJT84"/>
      <c r="EJU84"/>
      <c r="EJV84"/>
      <c r="EJW84"/>
      <c r="EJX84"/>
      <c r="EJY84"/>
      <c r="EJZ84"/>
      <c r="EKA84"/>
      <c r="EKB84"/>
      <c r="EKC84"/>
      <c r="EKD84"/>
      <c r="EKE84"/>
      <c r="EKF84"/>
      <c r="EKG84"/>
      <c r="EKH84"/>
      <c r="EKI84"/>
      <c r="EKJ84"/>
      <c r="EKK84"/>
      <c r="EKL84"/>
      <c r="EKM84"/>
      <c r="EKN84"/>
      <c r="EKO84"/>
      <c r="EKP84"/>
      <c r="EKQ84"/>
      <c r="EKR84"/>
      <c r="EKS84"/>
      <c r="EKT84"/>
      <c r="EKU84"/>
      <c r="EKV84"/>
      <c r="EKW84"/>
      <c r="EKX84"/>
      <c r="EKY84"/>
      <c r="EKZ84"/>
      <c r="ELA84"/>
      <c r="ELB84"/>
      <c r="ELC84"/>
      <c r="ELD84"/>
      <c r="ELE84"/>
      <c r="ELF84"/>
      <c r="ELG84"/>
      <c r="ELH84"/>
      <c r="ELI84"/>
      <c r="ELJ84"/>
      <c r="ELK84"/>
      <c r="ELL84"/>
      <c r="ELM84"/>
      <c r="ELN84"/>
      <c r="ELO84"/>
      <c r="ELP84"/>
      <c r="ELQ84"/>
      <c r="ELR84"/>
      <c r="ELS84"/>
      <c r="ELT84"/>
      <c r="ELU84"/>
      <c r="ELV84"/>
      <c r="ELW84"/>
      <c r="ELX84"/>
      <c r="ELY84"/>
      <c r="ELZ84"/>
      <c r="EMA84"/>
      <c r="EMB84"/>
      <c r="EMC84"/>
      <c r="EMD84"/>
      <c r="EME84"/>
      <c r="EMF84"/>
      <c r="EMG84"/>
      <c r="EMH84"/>
      <c r="EMI84"/>
      <c r="EMJ84"/>
      <c r="EMK84"/>
      <c r="EML84"/>
      <c r="EMM84"/>
      <c r="EMN84"/>
      <c r="EMO84"/>
      <c r="EMP84"/>
      <c r="EMQ84"/>
      <c r="EMR84"/>
      <c r="EMS84"/>
      <c r="EMT84"/>
      <c r="EMU84"/>
      <c r="EMV84"/>
      <c r="EMW84"/>
      <c r="EMX84"/>
      <c r="EMY84"/>
      <c r="EMZ84"/>
      <c r="ENA84"/>
      <c r="ENB84"/>
      <c r="ENC84"/>
      <c r="END84"/>
      <c r="ENE84"/>
      <c r="ENF84"/>
      <c r="ENG84"/>
      <c r="ENH84"/>
      <c r="ENI84"/>
      <c r="ENJ84"/>
      <c r="ENK84"/>
      <c r="ENL84"/>
      <c r="ENM84"/>
      <c r="ENN84"/>
      <c r="ENO84"/>
      <c r="ENP84"/>
      <c r="ENQ84"/>
      <c r="ENR84"/>
      <c r="ENS84"/>
      <c r="ENT84"/>
      <c r="ENU84"/>
      <c r="ENV84"/>
      <c r="ENW84"/>
      <c r="ENX84"/>
      <c r="ENY84"/>
      <c r="ENZ84"/>
      <c r="EOA84"/>
      <c r="EOB84"/>
      <c r="EOC84"/>
      <c r="EOD84"/>
      <c r="EOE84"/>
      <c r="EOF84"/>
      <c r="EOG84"/>
      <c r="EOH84"/>
      <c r="EOI84"/>
      <c r="EOJ84"/>
      <c r="EOK84"/>
      <c r="EOL84"/>
      <c r="EOM84"/>
      <c r="EON84"/>
      <c r="EOO84"/>
      <c r="EOP84"/>
      <c r="EOQ84"/>
      <c r="EOR84"/>
      <c r="EOS84"/>
      <c r="EOT84"/>
      <c r="EOU84"/>
      <c r="EOV84"/>
      <c r="EOW84"/>
      <c r="EOX84"/>
      <c r="EOY84"/>
      <c r="EOZ84"/>
      <c r="EPA84"/>
      <c r="EPB84"/>
      <c r="EPC84"/>
      <c r="EPD84"/>
      <c r="EPE84"/>
      <c r="EPF84"/>
      <c r="EPG84"/>
      <c r="EPH84"/>
      <c r="EPI84"/>
      <c r="EPJ84"/>
      <c r="EPK84"/>
      <c r="EPL84"/>
      <c r="EPM84"/>
      <c r="EPN84"/>
      <c r="EPO84"/>
      <c r="EPP84"/>
      <c r="EPQ84"/>
      <c r="EPR84"/>
      <c r="EPS84"/>
      <c r="EPT84"/>
      <c r="EPU84"/>
      <c r="EPV84"/>
      <c r="EPW84"/>
      <c r="EPX84"/>
      <c r="EPY84"/>
      <c r="EPZ84"/>
      <c r="EQA84"/>
      <c r="EQB84"/>
      <c r="EQC84"/>
      <c r="EQD84"/>
      <c r="EQE84"/>
      <c r="EQF84"/>
      <c r="EQG84"/>
      <c r="EQH84"/>
      <c r="EQI84"/>
      <c r="EQJ84"/>
      <c r="EQK84"/>
      <c r="EQL84"/>
      <c r="EQM84"/>
      <c r="EQN84"/>
      <c r="EQO84"/>
      <c r="EQP84"/>
      <c r="EQQ84"/>
      <c r="EQR84"/>
      <c r="EQS84"/>
      <c r="EQT84"/>
      <c r="EQU84"/>
      <c r="EQV84"/>
      <c r="EQW84"/>
      <c r="EQX84"/>
      <c r="EQY84"/>
      <c r="EQZ84"/>
      <c r="ERA84"/>
      <c r="ERB84"/>
      <c r="ERC84"/>
      <c r="ERD84"/>
      <c r="ERE84"/>
      <c r="ERF84"/>
      <c r="ERG84"/>
      <c r="ERH84"/>
      <c r="ERI84"/>
      <c r="ERJ84"/>
      <c r="ERK84"/>
      <c r="ERL84"/>
      <c r="ERM84"/>
      <c r="ERN84"/>
      <c r="ERO84"/>
      <c r="ERP84"/>
      <c r="ERQ84"/>
      <c r="ERR84"/>
      <c r="ERS84"/>
      <c r="ERT84"/>
      <c r="ERU84"/>
      <c r="ERV84"/>
      <c r="ERW84"/>
      <c r="ERX84"/>
      <c r="ERY84"/>
      <c r="ERZ84"/>
      <c r="ESA84"/>
      <c r="ESB84"/>
      <c r="ESC84"/>
      <c r="ESD84"/>
      <c r="ESE84"/>
      <c r="ESF84"/>
      <c r="ESG84"/>
      <c r="ESH84"/>
      <c r="ESI84"/>
      <c r="ESJ84"/>
      <c r="ESK84"/>
      <c r="ESL84"/>
      <c r="ESM84"/>
      <c r="ESN84"/>
      <c r="ESO84"/>
      <c r="ESP84"/>
      <c r="ESQ84"/>
      <c r="ESR84"/>
      <c r="ESS84"/>
      <c r="EST84"/>
      <c r="ESU84"/>
      <c r="ESV84"/>
      <c r="ESW84"/>
      <c r="ESX84"/>
      <c r="ESY84"/>
      <c r="ESZ84"/>
      <c r="ETA84"/>
      <c r="ETB84"/>
      <c r="ETC84"/>
      <c r="ETD84"/>
      <c r="ETE84"/>
      <c r="ETF84"/>
      <c r="ETG84"/>
      <c r="ETH84"/>
      <c r="ETI84"/>
      <c r="ETJ84"/>
      <c r="ETK84"/>
      <c r="ETL84"/>
      <c r="ETM84"/>
      <c r="ETN84"/>
      <c r="ETO84"/>
      <c r="ETP84"/>
      <c r="ETQ84"/>
      <c r="ETR84"/>
      <c r="ETS84"/>
      <c r="ETT84"/>
      <c r="ETU84"/>
      <c r="ETV84"/>
      <c r="ETW84"/>
      <c r="ETX84"/>
      <c r="ETY84"/>
      <c r="ETZ84"/>
      <c r="EUA84"/>
      <c r="EUB84"/>
      <c r="EUC84"/>
      <c r="EUD84"/>
      <c r="EUE84"/>
      <c r="EUF84"/>
      <c r="EUG84"/>
      <c r="EUH84"/>
      <c r="EUI84"/>
      <c r="EUJ84"/>
      <c r="EUK84"/>
      <c r="EUL84"/>
      <c r="EUM84"/>
      <c r="EUN84"/>
      <c r="EUO84"/>
      <c r="EUP84"/>
      <c r="EUQ84"/>
      <c r="EUR84"/>
      <c r="EUS84"/>
      <c r="EUT84"/>
      <c r="EUU84"/>
      <c r="EUV84"/>
      <c r="EUW84"/>
      <c r="EUX84"/>
      <c r="EUY84"/>
      <c r="EUZ84"/>
      <c r="EVA84"/>
      <c r="EVB84"/>
      <c r="EVC84"/>
      <c r="EVD84"/>
      <c r="EVE84"/>
      <c r="EVF84"/>
      <c r="EVG84"/>
      <c r="EVH84"/>
      <c r="EVI84"/>
      <c r="EVJ84"/>
      <c r="EVK84"/>
      <c r="EVL84"/>
      <c r="EVM84"/>
      <c r="EVN84"/>
      <c r="EVO84"/>
      <c r="EVP84"/>
      <c r="EVQ84"/>
      <c r="EVR84"/>
      <c r="EVS84"/>
      <c r="EVT84"/>
      <c r="EVU84"/>
      <c r="EVV84"/>
      <c r="EVW84"/>
      <c r="EVX84"/>
      <c r="EVY84"/>
      <c r="EVZ84"/>
      <c r="EWA84"/>
      <c r="EWB84"/>
      <c r="EWC84"/>
      <c r="EWD84"/>
      <c r="EWE84"/>
      <c r="EWF84"/>
      <c r="EWG84"/>
      <c r="EWH84"/>
      <c r="EWI84"/>
      <c r="EWJ84"/>
      <c r="EWK84"/>
      <c r="EWL84"/>
      <c r="EWM84"/>
      <c r="EWN84"/>
      <c r="EWO84"/>
      <c r="EWP84"/>
      <c r="EWQ84"/>
      <c r="EWR84"/>
      <c r="EWS84"/>
      <c r="EWT84"/>
      <c r="EWU84"/>
      <c r="EWV84"/>
      <c r="EWW84"/>
      <c r="EWX84"/>
      <c r="EWY84"/>
      <c r="EWZ84"/>
      <c r="EXA84"/>
      <c r="EXB84"/>
      <c r="EXC84"/>
      <c r="EXD84"/>
      <c r="EXE84"/>
      <c r="EXF84"/>
      <c r="EXG84"/>
      <c r="EXH84"/>
      <c r="EXI84"/>
      <c r="EXJ84"/>
      <c r="EXK84"/>
      <c r="EXL84"/>
      <c r="EXM84"/>
      <c r="EXN84"/>
      <c r="EXO84"/>
      <c r="EXP84"/>
      <c r="EXQ84"/>
      <c r="EXR84"/>
      <c r="EXS84"/>
      <c r="EXT84"/>
      <c r="EXU84"/>
      <c r="EXV84"/>
      <c r="EXW84"/>
      <c r="EXX84"/>
      <c r="EXY84"/>
      <c r="EXZ84"/>
      <c r="EYA84"/>
      <c r="EYB84"/>
      <c r="EYC84"/>
      <c r="EYD84"/>
      <c r="EYE84"/>
      <c r="EYF84"/>
      <c r="EYG84"/>
      <c r="EYH84"/>
      <c r="EYI84"/>
      <c r="EYJ84"/>
      <c r="EYK84"/>
      <c r="EYL84"/>
      <c r="EYM84"/>
      <c r="EYN84"/>
      <c r="EYO84"/>
      <c r="EYP84"/>
      <c r="EYQ84"/>
      <c r="EYR84"/>
      <c r="EYS84"/>
      <c r="EYT84"/>
      <c r="EYU84"/>
      <c r="EYV84"/>
      <c r="EYW84"/>
      <c r="EYX84"/>
      <c r="EYY84"/>
      <c r="EYZ84"/>
      <c r="EZA84"/>
      <c r="EZB84"/>
      <c r="EZC84"/>
      <c r="EZD84"/>
      <c r="EZE84"/>
      <c r="EZF84"/>
      <c r="EZG84"/>
      <c r="EZH84"/>
      <c r="EZI84"/>
      <c r="EZJ84"/>
      <c r="EZK84"/>
      <c r="EZL84"/>
      <c r="EZM84"/>
      <c r="EZN84"/>
      <c r="EZO84"/>
      <c r="EZP84"/>
      <c r="EZQ84"/>
      <c r="EZR84"/>
      <c r="EZS84"/>
      <c r="EZT84"/>
      <c r="EZU84"/>
      <c r="EZV84"/>
      <c r="EZW84"/>
      <c r="EZX84"/>
      <c r="EZY84"/>
      <c r="EZZ84"/>
      <c r="FAA84"/>
      <c r="FAB84"/>
      <c r="FAC84"/>
      <c r="FAD84"/>
      <c r="FAE84"/>
      <c r="FAF84"/>
      <c r="FAG84"/>
      <c r="FAH84"/>
      <c r="FAI84"/>
      <c r="FAJ84"/>
      <c r="FAK84"/>
      <c r="FAL84"/>
      <c r="FAM84"/>
      <c r="FAN84"/>
      <c r="FAO84"/>
      <c r="FAP84"/>
      <c r="FAQ84"/>
      <c r="FAR84"/>
      <c r="FAS84"/>
      <c r="FAT84"/>
      <c r="FAU84"/>
      <c r="FAV84"/>
      <c r="FAW84"/>
      <c r="FAX84"/>
      <c r="FAY84"/>
      <c r="FAZ84"/>
      <c r="FBA84"/>
      <c r="FBB84"/>
      <c r="FBC84"/>
      <c r="FBD84"/>
      <c r="FBE84"/>
      <c r="FBF84"/>
      <c r="FBG84"/>
      <c r="FBH84"/>
      <c r="FBI84"/>
      <c r="FBJ84"/>
      <c r="FBK84"/>
      <c r="FBL84"/>
      <c r="FBM84"/>
      <c r="FBN84"/>
      <c r="FBO84"/>
      <c r="FBP84"/>
      <c r="FBQ84"/>
      <c r="FBR84"/>
      <c r="FBS84"/>
      <c r="FBT84"/>
      <c r="FBU84"/>
      <c r="FBV84"/>
      <c r="FBW84"/>
      <c r="FBX84"/>
      <c r="FBY84"/>
      <c r="FBZ84"/>
      <c r="FCA84"/>
      <c r="FCB84"/>
      <c r="FCC84"/>
      <c r="FCD84"/>
      <c r="FCE84"/>
      <c r="FCF84"/>
      <c r="FCG84"/>
      <c r="FCH84"/>
      <c r="FCI84"/>
      <c r="FCJ84"/>
      <c r="FCK84"/>
      <c r="FCL84"/>
      <c r="FCM84"/>
      <c r="FCN84"/>
      <c r="FCO84"/>
      <c r="FCP84"/>
      <c r="FCQ84"/>
      <c r="FCR84"/>
      <c r="FCS84"/>
      <c r="FCT84"/>
      <c r="FCU84"/>
      <c r="FCV84"/>
      <c r="FCW84"/>
      <c r="FCX84"/>
      <c r="FCY84"/>
      <c r="FCZ84"/>
      <c r="FDA84"/>
      <c r="FDB84"/>
      <c r="FDC84"/>
      <c r="FDD84"/>
      <c r="FDE84"/>
      <c r="FDF84"/>
      <c r="FDG84"/>
      <c r="FDH84"/>
      <c r="FDI84"/>
      <c r="FDJ84"/>
      <c r="FDK84"/>
      <c r="FDL84"/>
      <c r="FDM84"/>
      <c r="FDN84"/>
      <c r="FDO84"/>
      <c r="FDP84"/>
      <c r="FDQ84"/>
      <c r="FDR84"/>
      <c r="FDS84"/>
      <c r="FDT84"/>
      <c r="FDU84"/>
      <c r="FDV84"/>
      <c r="FDW84"/>
      <c r="FDX84"/>
      <c r="FDY84"/>
      <c r="FDZ84"/>
      <c r="FEA84"/>
      <c r="FEB84"/>
      <c r="FEC84"/>
      <c r="FED84"/>
      <c r="FEE84"/>
      <c r="FEF84"/>
      <c r="FEG84"/>
      <c r="FEH84"/>
      <c r="FEI84"/>
      <c r="FEJ84"/>
      <c r="FEK84"/>
      <c r="FEL84"/>
      <c r="FEM84"/>
      <c r="FEN84"/>
      <c r="FEO84"/>
      <c r="FEP84"/>
      <c r="FEQ84"/>
      <c r="FER84"/>
      <c r="FES84"/>
      <c r="FET84"/>
      <c r="FEU84"/>
      <c r="FEV84"/>
      <c r="FEW84"/>
      <c r="FEX84"/>
      <c r="FEY84"/>
      <c r="FEZ84"/>
      <c r="FFA84"/>
      <c r="FFB84"/>
      <c r="FFC84"/>
      <c r="FFD84"/>
      <c r="FFE84"/>
      <c r="FFF84"/>
      <c r="FFG84"/>
      <c r="FFH84"/>
      <c r="FFI84"/>
      <c r="FFJ84"/>
      <c r="FFK84"/>
      <c r="FFL84"/>
      <c r="FFM84"/>
      <c r="FFN84"/>
      <c r="FFO84"/>
      <c r="FFP84"/>
      <c r="FFQ84"/>
      <c r="FFR84"/>
      <c r="FFS84"/>
      <c r="FFT84"/>
      <c r="FFU84"/>
      <c r="FFV84"/>
      <c r="FFW84"/>
      <c r="FFX84"/>
      <c r="FFY84"/>
      <c r="FFZ84"/>
      <c r="FGA84"/>
      <c r="FGB84"/>
      <c r="FGC84"/>
      <c r="FGD84"/>
      <c r="FGE84"/>
      <c r="FGF84"/>
      <c r="FGG84"/>
      <c r="FGH84"/>
      <c r="FGI84"/>
      <c r="FGJ84"/>
      <c r="FGK84"/>
      <c r="FGL84"/>
      <c r="FGM84"/>
      <c r="FGN84"/>
      <c r="FGO84"/>
      <c r="FGP84"/>
      <c r="FGQ84"/>
      <c r="FGR84"/>
      <c r="FGS84"/>
      <c r="FGT84"/>
      <c r="FGU84"/>
      <c r="FGV84"/>
      <c r="FGW84"/>
      <c r="FGX84"/>
      <c r="FGY84"/>
      <c r="FGZ84"/>
      <c r="FHA84"/>
      <c r="FHB84"/>
      <c r="FHC84"/>
      <c r="FHD84"/>
      <c r="FHE84"/>
      <c r="FHF84"/>
      <c r="FHG84"/>
      <c r="FHH84"/>
      <c r="FHI84"/>
      <c r="FHJ84"/>
      <c r="FHK84"/>
      <c r="FHL84"/>
      <c r="FHM84"/>
      <c r="FHN84"/>
      <c r="FHO84"/>
      <c r="FHP84"/>
      <c r="FHQ84"/>
      <c r="FHR84"/>
      <c r="FHS84"/>
      <c r="FHT84"/>
      <c r="FHU84"/>
      <c r="FHV84"/>
      <c r="FHW84"/>
      <c r="FHX84"/>
      <c r="FHY84"/>
      <c r="FHZ84"/>
      <c r="FIA84"/>
      <c r="FIB84"/>
      <c r="FIC84"/>
      <c r="FID84"/>
      <c r="FIE84"/>
      <c r="FIF84"/>
      <c r="FIG84"/>
      <c r="FIH84"/>
      <c r="FII84"/>
      <c r="FIJ84"/>
      <c r="FIK84"/>
      <c r="FIL84"/>
      <c r="FIM84"/>
      <c r="FIN84"/>
      <c r="FIO84"/>
      <c r="FIP84"/>
      <c r="FIQ84"/>
      <c r="FIR84"/>
      <c r="FIS84"/>
      <c r="FIT84"/>
      <c r="FIU84"/>
      <c r="FIV84"/>
      <c r="FIW84"/>
      <c r="FIX84"/>
      <c r="FIY84"/>
      <c r="FIZ84"/>
      <c r="FJA84"/>
      <c r="FJB84"/>
      <c r="FJC84"/>
      <c r="FJD84"/>
      <c r="FJE84"/>
      <c r="FJF84"/>
      <c r="FJG84"/>
      <c r="FJH84"/>
      <c r="FJI84"/>
      <c r="FJJ84"/>
      <c r="FJK84"/>
      <c r="FJL84"/>
      <c r="FJM84"/>
      <c r="FJN84"/>
      <c r="FJO84"/>
      <c r="FJP84"/>
      <c r="FJQ84"/>
      <c r="FJR84"/>
      <c r="FJS84"/>
      <c r="FJT84"/>
      <c r="FJU84"/>
      <c r="FJV84"/>
      <c r="FJW84"/>
      <c r="FJX84"/>
      <c r="FJY84"/>
      <c r="FJZ84"/>
      <c r="FKA84"/>
      <c r="FKB84"/>
      <c r="FKC84"/>
      <c r="FKD84"/>
      <c r="FKE84"/>
      <c r="FKF84"/>
      <c r="FKG84"/>
      <c r="FKH84"/>
      <c r="FKI84"/>
      <c r="FKJ84"/>
      <c r="FKK84"/>
      <c r="FKL84"/>
      <c r="FKM84"/>
      <c r="FKN84"/>
      <c r="FKO84"/>
      <c r="FKP84"/>
      <c r="FKQ84"/>
      <c r="FKR84"/>
      <c r="FKS84"/>
      <c r="FKT84"/>
      <c r="FKU84"/>
      <c r="FKV84"/>
      <c r="FKW84"/>
      <c r="FKX84"/>
      <c r="FKY84"/>
      <c r="FKZ84"/>
      <c r="FLA84"/>
      <c r="FLB84"/>
      <c r="FLC84"/>
      <c r="FLD84"/>
      <c r="FLE84"/>
      <c r="FLF84"/>
      <c r="FLG84"/>
      <c r="FLH84"/>
      <c r="FLI84"/>
      <c r="FLJ84"/>
      <c r="FLK84"/>
      <c r="FLL84"/>
      <c r="FLM84"/>
      <c r="FLN84"/>
      <c r="FLO84"/>
      <c r="FLP84"/>
      <c r="FLQ84"/>
      <c r="FLR84"/>
      <c r="FLS84"/>
      <c r="FLT84"/>
      <c r="FLU84"/>
      <c r="FLV84"/>
      <c r="FLW84"/>
      <c r="FLX84"/>
      <c r="FLY84"/>
      <c r="FLZ84"/>
      <c r="FMA84"/>
      <c r="FMB84"/>
      <c r="FMC84"/>
      <c r="FMD84"/>
      <c r="FME84"/>
      <c r="FMF84"/>
      <c r="FMG84"/>
      <c r="FMH84"/>
      <c r="FMI84"/>
      <c r="FMJ84"/>
      <c r="FMK84"/>
      <c r="FML84"/>
      <c r="FMM84"/>
      <c r="FMN84"/>
      <c r="FMO84"/>
      <c r="FMP84"/>
      <c r="FMQ84"/>
      <c r="FMR84"/>
      <c r="FMS84"/>
      <c r="FMT84"/>
      <c r="FMU84"/>
      <c r="FMV84"/>
      <c r="FMW84"/>
      <c r="FMX84"/>
      <c r="FMY84"/>
      <c r="FMZ84"/>
      <c r="FNA84"/>
      <c r="FNB84"/>
      <c r="FNC84"/>
      <c r="FND84"/>
      <c r="FNE84"/>
      <c r="FNF84"/>
      <c r="FNG84"/>
      <c r="FNH84"/>
      <c r="FNI84"/>
      <c r="FNJ84"/>
      <c r="FNK84"/>
      <c r="FNL84"/>
      <c r="FNM84"/>
      <c r="FNN84"/>
      <c r="FNO84"/>
      <c r="FNP84"/>
      <c r="FNQ84"/>
      <c r="FNR84"/>
      <c r="FNS84"/>
      <c r="FNT84"/>
      <c r="FNU84"/>
      <c r="FNV84"/>
      <c r="FNW84"/>
      <c r="FNX84"/>
      <c r="FNY84"/>
      <c r="FNZ84"/>
      <c r="FOA84"/>
      <c r="FOB84"/>
      <c r="FOC84"/>
      <c r="FOD84"/>
      <c r="FOE84"/>
      <c r="FOF84"/>
      <c r="FOG84"/>
      <c r="FOH84"/>
      <c r="FOI84"/>
      <c r="FOJ84"/>
      <c r="FOK84"/>
      <c r="FOL84"/>
      <c r="FOM84"/>
      <c r="FON84"/>
      <c r="FOO84"/>
      <c r="FOP84"/>
      <c r="FOQ84"/>
      <c r="FOR84"/>
      <c r="FOS84"/>
      <c r="FOT84"/>
      <c r="FOU84"/>
      <c r="FOV84"/>
      <c r="FOW84"/>
      <c r="FOX84"/>
      <c r="FOY84"/>
      <c r="FOZ84"/>
      <c r="FPA84"/>
      <c r="FPB84"/>
      <c r="FPC84"/>
      <c r="FPD84"/>
      <c r="FPE84"/>
      <c r="FPF84"/>
      <c r="FPG84"/>
      <c r="FPH84"/>
      <c r="FPI84"/>
      <c r="FPJ84"/>
      <c r="FPK84"/>
      <c r="FPL84"/>
      <c r="FPM84"/>
      <c r="FPN84"/>
      <c r="FPO84"/>
      <c r="FPP84"/>
      <c r="FPQ84"/>
      <c r="FPR84"/>
      <c r="FPS84"/>
      <c r="FPT84"/>
      <c r="FPU84"/>
      <c r="FPV84"/>
      <c r="FPW84"/>
      <c r="FPX84"/>
      <c r="FPY84"/>
      <c r="FPZ84"/>
      <c r="FQA84"/>
      <c r="FQB84"/>
      <c r="FQC84"/>
      <c r="FQD84"/>
      <c r="FQE84"/>
      <c r="FQF84"/>
      <c r="FQG84"/>
      <c r="FQH84"/>
      <c r="FQI84"/>
      <c r="FQJ84"/>
      <c r="FQK84"/>
      <c r="FQL84"/>
      <c r="FQM84"/>
      <c r="FQN84"/>
      <c r="FQO84"/>
      <c r="FQP84"/>
      <c r="FQQ84"/>
      <c r="FQR84"/>
      <c r="FQS84"/>
      <c r="FQT84"/>
      <c r="FQU84"/>
      <c r="FQV84"/>
      <c r="FQW84"/>
      <c r="FQX84"/>
      <c r="FQY84"/>
      <c r="FQZ84"/>
      <c r="FRA84"/>
      <c r="FRB84"/>
      <c r="FRC84"/>
      <c r="FRD84"/>
      <c r="FRE84"/>
      <c r="FRF84"/>
      <c r="FRG84"/>
      <c r="FRH84"/>
      <c r="FRI84"/>
      <c r="FRJ84"/>
      <c r="FRK84"/>
      <c r="FRL84"/>
      <c r="FRM84"/>
      <c r="FRN84"/>
      <c r="FRO84"/>
      <c r="FRP84"/>
      <c r="FRQ84"/>
      <c r="FRR84"/>
      <c r="FRS84"/>
      <c r="FRT84"/>
      <c r="FRU84"/>
      <c r="FRV84"/>
      <c r="FRW84"/>
      <c r="FRX84"/>
      <c r="FRY84"/>
      <c r="FRZ84"/>
      <c r="FSA84"/>
      <c r="FSB84"/>
      <c r="FSC84"/>
      <c r="FSD84"/>
      <c r="FSE84"/>
      <c r="FSF84"/>
      <c r="FSG84"/>
      <c r="FSH84"/>
      <c r="FSI84"/>
      <c r="FSJ84"/>
      <c r="FSK84"/>
      <c r="FSL84"/>
      <c r="FSM84"/>
      <c r="FSN84"/>
      <c r="FSO84"/>
      <c r="FSP84"/>
      <c r="FSQ84"/>
      <c r="FSR84"/>
      <c r="FSS84"/>
      <c r="FST84"/>
      <c r="FSU84"/>
      <c r="FSV84"/>
      <c r="FSW84"/>
      <c r="FSX84"/>
      <c r="FSY84"/>
      <c r="FSZ84"/>
      <c r="FTA84"/>
      <c r="FTB84"/>
      <c r="FTC84"/>
      <c r="FTD84"/>
      <c r="FTE84"/>
      <c r="FTF84"/>
      <c r="FTG84"/>
      <c r="FTH84"/>
      <c r="FTI84"/>
      <c r="FTJ84"/>
      <c r="FTK84"/>
      <c r="FTL84"/>
      <c r="FTM84"/>
      <c r="FTN84"/>
      <c r="FTO84"/>
      <c r="FTP84"/>
      <c r="FTQ84"/>
      <c r="FTR84"/>
      <c r="FTS84"/>
      <c r="FTT84"/>
      <c r="FTU84"/>
      <c r="FTV84"/>
      <c r="FTW84"/>
      <c r="FTX84"/>
      <c r="FTY84"/>
      <c r="FTZ84"/>
      <c r="FUA84"/>
      <c r="FUB84"/>
      <c r="FUC84"/>
      <c r="FUD84"/>
      <c r="FUE84"/>
      <c r="FUF84"/>
      <c r="FUG84"/>
      <c r="FUH84"/>
      <c r="FUI84"/>
      <c r="FUJ84"/>
      <c r="FUK84"/>
      <c r="FUL84"/>
      <c r="FUM84"/>
      <c r="FUN84"/>
      <c r="FUO84"/>
      <c r="FUP84"/>
      <c r="FUQ84"/>
      <c r="FUR84"/>
      <c r="FUS84"/>
      <c r="FUT84"/>
      <c r="FUU84"/>
      <c r="FUV84"/>
      <c r="FUW84"/>
      <c r="FUX84"/>
      <c r="FUY84"/>
      <c r="FUZ84"/>
      <c r="FVA84"/>
      <c r="FVB84"/>
      <c r="FVC84"/>
      <c r="FVD84"/>
      <c r="FVE84"/>
      <c r="FVF84"/>
      <c r="FVG84"/>
      <c r="FVH84"/>
      <c r="FVI84"/>
      <c r="FVJ84"/>
      <c r="FVK84"/>
      <c r="FVL84"/>
      <c r="FVM84"/>
      <c r="FVN84"/>
      <c r="FVO84"/>
      <c r="FVP84"/>
      <c r="FVQ84"/>
      <c r="FVR84"/>
      <c r="FVS84"/>
      <c r="FVT84"/>
      <c r="FVU84"/>
      <c r="FVV84"/>
      <c r="FVW84"/>
      <c r="FVX84"/>
      <c r="FVY84"/>
      <c r="FVZ84"/>
      <c r="FWA84"/>
      <c r="FWB84"/>
      <c r="FWC84"/>
      <c r="FWD84"/>
      <c r="FWE84"/>
      <c r="FWF84"/>
      <c r="FWG84"/>
      <c r="FWH84"/>
      <c r="FWI84"/>
      <c r="FWJ84"/>
      <c r="FWK84"/>
      <c r="FWL84"/>
      <c r="FWM84"/>
      <c r="FWN84"/>
      <c r="FWO84"/>
      <c r="FWP84"/>
      <c r="FWQ84"/>
      <c r="FWR84"/>
      <c r="FWS84"/>
      <c r="FWT84"/>
      <c r="FWU84"/>
      <c r="FWV84"/>
      <c r="FWW84"/>
      <c r="FWX84"/>
      <c r="FWY84"/>
      <c r="FWZ84"/>
      <c r="FXA84"/>
      <c r="FXB84"/>
      <c r="FXC84"/>
      <c r="FXD84"/>
      <c r="FXE84"/>
      <c r="FXF84"/>
      <c r="FXG84"/>
      <c r="FXH84"/>
      <c r="FXI84"/>
      <c r="FXJ84"/>
      <c r="FXK84"/>
      <c r="FXL84"/>
      <c r="FXM84"/>
      <c r="FXN84"/>
      <c r="FXO84"/>
      <c r="FXP84"/>
      <c r="FXQ84"/>
      <c r="FXR84"/>
      <c r="FXS84"/>
      <c r="FXT84"/>
      <c r="FXU84"/>
      <c r="FXV84"/>
      <c r="FXW84"/>
      <c r="FXX84"/>
      <c r="FXY84"/>
      <c r="FXZ84"/>
      <c r="FYA84"/>
      <c r="FYB84"/>
      <c r="FYC84"/>
      <c r="FYD84"/>
      <c r="FYE84"/>
      <c r="FYF84"/>
      <c r="FYG84"/>
      <c r="FYH84"/>
      <c r="FYI84"/>
      <c r="FYJ84"/>
      <c r="FYK84"/>
      <c r="FYL84"/>
      <c r="FYM84"/>
      <c r="FYN84"/>
      <c r="FYO84"/>
      <c r="FYP84"/>
      <c r="FYQ84"/>
      <c r="FYR84"/>
      <c r="FYS84"/>
      <c r="FYT84"/>
      <c r="FYU84"/>
      <c r="FYV84"/>
      <c r="FYW84"/>
      <c r="FYX84"/>
      <c r="FYY84"/>
      <c r="FYZ84"/>
      <c r="FZA84"/>
      <c r="FZB84"/>
      <c r="FZC84"/>
      <c r="FZD84"/>
      <c r="FZE84"/>
      <c r="FZF84"/>
      <c r="FZG84"/>
      <c r="FZH84"/>
      <c r="FZI84"/>
      <c r="FZJ84"/>
      <c r="FZK84"/>
      <c r="FZL84"/>
      <c r="FZM84"/>
      <c r="FZN84"/>
      <c r="FZO84"/>
      <c r="FZP84"/>
      <c r="FZQ84"/>
      <c r="FZR84"/>
      <c r="FZS84"/>
      <c r="FZT84"/>
      <c r="FZU84"/>
      <c r="FZV84"/>
      <c r="FZW84"/>
      <c r="FZX84"/>
      <c r="FZY84"/>
      <c r="FZZ84"/>
      <c r="GAA84"/>
      <c r="GAB84"/>
      <c r="GAC84"/>
      <c r="GAD84"/>
      <c r="GAE84"/>
      <c r="GAF84"/>
      <c r="GAG84"/>
      <c r="GAH84"/>
      <c r="GAI84"/>
      <c r="GAJ84"/>
      <c r="GAK84"/>
      <c r="GAL84"/>
      <c r="GAM84"/>
      <c r="GAN84"/>
      <c r="GAO84"/>
      <c r="GAP84"/>
      <c r="GAQ84"/>
      <c r="GAR84"/>
      <c r="GAS84"/>
      <c r="GAT84"/>
      <c r="GAU84"/>
      <c r="GAV84"/>
      <c r="GAW84"/>
      <c r="GAX84"/>
      <c r="GAY84"/>
      <c r="GAZ84"/>
      <c r="GBA84"/>
      <c r="GBB84"/>
      <c r="GBC84"/>
      <c r="GBD84"/>
      <c r="GBE84"/>
      <c r="GBF84"/>
      <c r="GBG84"/>
      <c r="GBH84"/>
      <c r="GBI84"/>
      <c r="GBJ84"/>
      <c r="GBK84"/>
      <c r="GBL84"/>
      <c r="GBM84"/>
      <c r="GBN84"/>
      <c r="GBO84"/>
      <c r="GBP84"/>
      <c r="GBQ84"/>
      <c r="GBR84"/>
      <c r="GBS84"/>
      <c r="GBT84"/>
      <c r="GBU84"/>
      <c r="GBV84"/>
      <c r="GBW84"/>
      <c r="GBX84"/>
      <c r="GBY84"/>
      <c r="GBZ84"/>
      <c r="GCA84"/>
      <c r="GCB84"/>
      <c r="GCC84"/>
      <c r="GCD84"/>
      <c r="GCE84"/>
      <c r="GCF84"/>
      <c r="GCG84"/>
      <c r="GCH84"/>
      <c r="GCI84"/>
      <c r="GCJ84"/>
      <c r="GCK84"/>
      <c r="GCL84"/>
      <c r="GCM84"/>
      <c r="GCN84"/>
      <c r="GCO84"/>
      <c r="GCP84"/>
      <c r="GCQ84"/>
      <c r="GCR84"/>
      <c r="GCS84"/>
      <c r="GCT84"/>
      <c r="GCU84"/>
      <c r="GCV84"/>
      <c r="GCW84"/>
      <c r="GCX84"/>
      <c r="GCY84"/>
      <c r="GCZ84"/>
      <c r="GDA84"/>
      <c r="GDB84"/>
      <c r="GDC84"/>
      <c r="GDD84"/>
      <c r="GDE84"/>
      <c r="GDF84"/>
      <c r="GDG84"/>
      <c r="GDH84"/>
      <c r="GDI84"/>
      <c r="GDJ84"/>
      <c r="GDK84"/>
      <c r="GDL84"/>
      <c r="GDM84"/>
      <c r="GDN84"/>
      <c r="GDO84"/>
      <c r="GDP84"/>
      <c r="GDQ84"/>
      <c r="GDR84"/>
      <c r="GDS84"/>
      <c r="GDT84"/>
      <c r="GDU84"/>
      <c r="GDV84"/>
      <c r="GDW84"/>
      <c r="GDX84"/>
      <c r="GDY84"/>
      <c r="GDZ84"/>
      <c r="GEA84"/>
      <c r="GEB84"/>
      <c r="GEC84"/>
      <c r="GED84"/>
      <c r="GEE84"/>
      <c r="GEF84"/>
      <c r="GEG84"/>
      <c r="GEH84"/>
      <c r="GEI84"/>
      <c r="GEJ84"/>
      <c r="GEK84"/>
      <c r="GEL84"/>
      <c r="GEM84"/>
      <c r="GEN84"/>
      <c r="GEO84"/>
      <c r="GEP84"/>
      <c r="GEQ84"/>
      <c r="GER84"/>
      <c r="GES84"/>
      <c r="GET84"/>
      <c r="GEU84"/>
      <c r="GEV84"/>
      <c r="GEW84"/>
      <c r="GEX84"/>
      <c r="GEY84"/>
      <c r="GEZ84"/>
      <c r="GFA84"/>
      <c r="GFB84"/>
      <c r="GFC84"/>
      <c r="GFD84"/>
      <c r="GFE84"/>
      <c r="GFF84"/>
      <c r="GFG84"/>
      <c r="GFH84"/>
      <c r="GFI84"/>
      <c r="GFJ84"/>
      <c r="GFK84"/>
      <c r="GFL84"/>
      <c r="GFM84"/>
      <c r="GFN84"/>
      <c r="GFO84"/>
      <c r="GFP84"/>
      <c r="GFQ84"/>
      <c r="GFR84"/>
      <c r="GFS84"/>
      <c r="GFT84"/>
      <c r="GFU84"/>
      <c r="GFV84"/>
      <c r="GFW84"/>
      <c r="GFX84"/>
      <c r="GFY84"/>
      <c r="GFZ84"/>
      <c r="GGA84"/>
      <c r="GGB84"/>
      <c r="GGC84"/>
      <c r="GGD84"/>
      <c r="GGE84"/>
      <c r="GGF84"/>
      <c r="GGG84"/>
      <c r="GGH84"/>
      <c r="GGI84"/>
      <c r="GGJ84"/>
      <c r="GGK84"/>
      <c r="GGL84"/>
      <c r="GGM84"/>
      <c r="GGN84"/>
      <c r="GGO84"/>
      <c r="GGP84"/>
      <c r="GGQ84"/>
      <c r="GGR84"/>
      <c r="GGS84"/>
      <c r="GGT84"/>
      <c r="GGU84"/>
      <c r="GGV84"/>
      <c r="GGW84"/>
      <c r="GGX84"/>
      <c r="GGY84"/>
      <c r="GGZ84"/>
      <c r="GHA84"/>
      <c r="GHB84"/>
      <c r="GHC84"/>
      <c r="GHD84"/>
      <c r="GHE84"/>
      <c r="GHF84"/>
      <c r="GHG84"/>
      <c r="GHH84"/>
      <c r="GHI84"/>
      <c r="GHJ84"/>
      <c r="GHK84"/>
      <c r="GHL84"/>
      <c r="GHM84"/>
      <c r="GHN84"/>
      <c r="GHO84"/>
      <c r="GHP84"/>
      <c r="GHQ84"/>
      <c r="GHR84"/>
      <c r="GHS84"/>
      <c r="GHT84"/>
      <c r="GHU84"/>
      <c r="GHV84"/>
      <c r="GHW84"/>
      <c r="GHX84"/>
      <c r="GHY84"/>
      <c r="GHZ84"/>
      <c r="GIA84"/>
      <c r="GIB84"/>
      <c r="GIC84"/>
      <c r="GID84"/>
      <c r="GIE84"/>
      <c r="GIF84"/>
      <c r="GIG84"/>
      <c r="GIH84"/>
      <c r="GII84"/>
      <c r="GIJ84"/>
      <c r="GIK84"/>
      <c r="GIL84"/>
      <c r="GIM84"/>
      <c r="GIN84"/>
      <c r="GIO84"/>
      <c r="GIP84"/>
      <c r="GIQ84"/>
      <c r="GIR84"/>
      <c r="GIS84"/>
      <c r="GIT84"/>
      <c r="GIU84"/>
      <c r="GIV84"/>
      <c r="GIW84"/>
      <c r="GIX84"/>
      <c r="GIY84"/>
      <c r="GIZ84"/>
      <c r="GJA84"/>
      <c r="GJB84"/>
      <c r="GJC84"/>
      <c r="GJD84"/>
      <c r="GJE84"/>
      <c r="GJF84"/>
      <c r="GJG84"/>
      <c r="GJH84"/>
      <c r="GJI84"/>
      <c r="GJJ84"/>
      <c r="GJK84"/>
      <c r="GJL84"/>
      <c r="GJM84"/>
      <c r="GJN84"/>
      <c r="GJO84"/>
      <c r="GJP84"/>
      <c r="GJQ84"/>
      <c r="GJR84"/>
      <c r="GJS84"/>
      <c r="GJT84"/>
      <c r="GJU84"/>
      <c r="GJV84"/>
      <c r="GJW84"/>
      <c r="GJX84"/>
      <c r="GJY84"/>
      <c r="GJZ84"/>
      <c r="GKA84"/>
      <c r="GKB84"/>
      <c r="GKC84"/>
      <c r="GKD84"/>
      <c r="GKE84"/>
      <c r="GKF84"/>
      <c r="GKG84"/>
      <c r="GKH84"/>
      <c r="GKI84"/>
      <c r="GKJ84"/>
      <c r="GKK84"/>
      <c r="GKL84"/>
      <c r="GKM84"/>
      <c r="GKN84"/>
      <c r="GKO84"/>
      <c r="GKP84"/>
      <c r="GKQ84"/>
      <c r="GKR84"/>
      <c r="GKS84"/>
      <c r="GKT84"/>
      <c r="GKU84"/>
      <c r="GKV84"/>
      <c r="GKW84"/>
      <c r="GKX84"/>
      <c r="GKY84"/>
      <c r="GKZ84"/>
      <c r="GLA84"/>
      <c r="GLB84"/>
      <c r="GLC84"/>
      <c r="GLD84"/>
      <c r="GLE84"/>
      <c r="GLF84"/>
      <c r="GLG84"/>
      <c r="GLH84"/>
      <c r="GLI84"/>
      <c r="GLJ84"/>
      <c r="GLK84"/>
      <c r="GLL84"/>
      <c r="GLM84"/>
      <c r="GLN84"/>
      <c r="GLO84"/>
      <c r="GLP84"/>
      <c r="GLQ84"/>
      <c r="GLR84"/>
      <c r="GLS84"/>
      <c r="GLT84"/>
      <c r="GLU84"/>
      <c r="GLV84"/>
      <c r="GLW84"/>
      <c r="GLX84"/>
      <c r="GLY84"/>
      <c r="GLZ84"/>
      <c r="GMA84"/>
      <c r="GMB84"/>
      <c r="GMC84"/>
      <c r="GMD84"/>
      <c r="GME84"/>
      <c r="GMF84"/>
      <c r="GMG84"/>
      <c r="GMH84"/>
      <c r="GMI84"/>
      <c r="GMJ84"/>
      <c r="GMK84"/>
      <c r="GML84"/>
      <c r="GMM84"/>
      <c r="GMN84"/>
      <c r="GMO84"/>
      <c r="GMP84"/>
      <c r="GMQ84"/>
      <c r="GMR84"/>
      <c r="GMS84"/>
      <c r="GMT84"/>
      <c r="GMU84"/>
      <c r="GMV84"/>
      <c r="GMW84"/>
      <c r="GMX84"/>
      <c r="GMY84"/>
      <c r="GMZ84"/>
      <c r="GNA84"/>
      <c r="GNB84"/>
      <c r="GNC84"/>
      <c r="GND84"/>
      <c r="GNE84"/>
      <c r="GNF84"/>
      <c r="GNG84"/>
      <c r="GNH84"/>
      <c r="GNI84"/>
      <c r="GNJ84"/>
      <c r="GNK84"/>
      <c r="GNL84"/>
      <c r="GNM84"/>
      <c r="GNN84"/>
      <c r="GNO84"/>
      <c r="GNP84"/>
      <c r="GNQ84"/>
      <c r="GNR84"/>
      <c r="GNS84"/>
      <c r="GNT84"/>
      <c r="GNU84"/>
      <c r="GNV84"/>
      <c r="GNW84"/>
      <c r="GNX84"/>
      <c r="GNY84"/>
      <c r="GNZ84"/>
      <c r="GOA84"/>
      <c r="GOB84"/>
      <c r="GOC84"/>
      <c r="GOD84"/>
      <c r="GOE84"/>
      <c r="GOF84"/>
      <c r="GOG84"/>
      <c r="GOH84"/>
      <c r="GOI84"/>
      <c r="GOJ84"/>
      <c r="GOK84"/>
      <c r="GOL84"/>
      <c r="GOM84"/>
      <c r="GON84"/>
      <c r="GOO84"/>
      <c r="GOP84"/>
      <c r="GOQ84"/>
      <c r="GOR84"/>
      <c r="GOS84"/>
      <c r="GOT84"/>
      <c r="GOU84"/>
      <c r="GOV84"/>
      <c r="GOW84"/>
      <c r="GOX84"/>
      <c r="GOY84"/>
      <c r="GOZ84"/>
      <c r="GPA84"/>
      <c r="GPB84"/>
      <c r="GPC84"/>
      <c r="GPD84"/>
      <c r="GPE84"/>
      <c r="GPF84"/>
      <c r="GPG84"/>
      <c r="GPH84"/>
      <c r="GPI84"/>
      <c r="GPJ84"/>
      <c r="GPK84"/>
      <c r="GPL84"/>
      <c r="GPM84"/>
      <c r="GPN84"/>
      <c r="GPO84"/>
      <c r="GPP84"/>
      <c r="GPQ84"/>
      <c r="GPR84"/>
      <c r="GPS84"/>
      <c r="GPT84"/>
      <c r="GPU84"/>
      <c r="GPV84"/>
      <c r="GPW84"/>
      <c r="GPX84"/>
      <c r="GPY84"/>
      <c r="GPZ84"/>
      <c r="GQA84"/>
      <c r="GQB84"/>
      <c r="GQC84"/>
      <c r="GQD84"/>
      <c r="GQE84"/>
      <c r="GQF84"/>
      <c r="GQG84"/>
      <c r="GQH84"/>
      <c r="GQI84"/>
      <c r="GQJ84"/>
      <c r="GQK84"/>
      <c r="GQL84"/>
      <c r="GQM84"/>
      <c r="GQN84"/>
      <c r="GQO84"/>
      <c r="GQP84"/>
      <c r="GQQ84"/>
      <c r="GQR84"/>
      <c r="GQS84"/>
      <c r="GQT84"/>
      <c r="GQU84"/>
      <c r="GQV84"/>
      <c r="GQW84"/>
      <c r="GQX84"/>
      <c r="GQY84"/>
      <c r="GQZ84"/>
      <c r="GRA84"/>
      <c r="GRB84"/>
      <c r="GRC84"/>
      <c r="GRD84"/>
      <c r="GRE84"/>
      <c r="GRF84"/>
      <c r="GRG84"/>
      <c r="GRH84"/>
      <c r="GRI84"/>
      <c r="GRJ84"/>
      <c r="GRK84"/>
      <c r="GRL84"/>
      <c r="GRM84"/>
      <c r="GRN84"/>
      <c r="GRO84"/>
      <c r="GRP84"/>
      <c r="GRQ84"/>
      <c r="GRR84"/>
      <c r="GRS84"/>
      <c r="GRT84"/>
      <c r="GRU84"/>
      <c r="GRV84"/>
      <c r="GRW84"/>
      <c r="GRX84"/>
      <c r="GRY84"/>
      <c r="GRZ84"/>
      <c r="GSA84"/>
      <c r="GSB84"/>
      <c r="GSC84"/>
      <c r="GSD84"/>
      <c r="GSE84"/>
      <c r="GSF84"/>
      <c r="GSG84"/>
      <c r="GSH84"/>
      <c r="GSI84"/>
      <c r="GSJ84"/>
      <c r="GSK84"/>
      <c r="GSL84"/>
      <c r="GSM84"/>
      <c r="GSN84"/>
      <c r="GSO84"/>
      <c r="GSP84"/>
      <c r="GSQ84"/>
      <c r="GSR84"/>
      <c r="GSS84"/>
      <c r="GST84"/>
      <c r="GSU84"/>
      <c r="GSV84"/>
      <c r="GSW84"/>
      <c r="GSX84"/>
      <c r="GSY84"/>
      <c r="GSZ84"/>
      <c r="GTA84"/>
      <c r="GTB84"/>
      <c r="GTC84"/>
      <c r="GTD84"/>
      <c r="GTE84"/>
      <c r="GTF84"/>
      <c r="GTG84"/>
      <c r="GTH84"/>
      <c r="GTI84"/>
      <c r="GTJ84"/>
      <c r="GTK84"/>
      <c r="GTL84"/>
      <c r="GTM84"/>
      <c r="GTN84"/>
      <c r="GTO84"/>
      <c r="GTP84"/>
      <c r="GTQ84"/>
      <c r="GTR84"/>
      <c r="GTS84"/>
      <c r="GTT84"/>
      <c r="GTU84"/>
      <c r="GTV84"/>
      <c r="GTW84"/>
      <c r="GTX84"/>
      <c r="GTY84"/>
      <c r="GTZ84"/>
      <c r="GUA84"/>
      <c r="GUB84"/>
      <c r="GUC84"/>
      <c r="GUD84"/>
      <c r="GUE84"/>
      <c r="GUF84"/>
      <c r="GUG84"/>
      <c r="GUH84"/>
      <c r="GUI84"/>
      <c r="GUJ84"/>
      <c r="GUK84"/>
      <c r="GUL84"/>
      <c r="GUM84"/>
      <c r="GUN84"/>
      <c r="GUO84"/>
      <c r="GUP84"/>
      <c r="GUQ84"/>
      <c r="GUR84"/>
      <c r="GUS84"/>
      <c r="GUT84"/>
      <c r="GUU84"/>
      <c r="GUV84"/>
      <c r="GUW84"/>
      <c r="GUX84"/>
      <c r="GUY84"/>
      <c r="GUZ84"/>
      <c r="GVA84"/>
      <c r="GVB84"/>
      <c r="GVC84"/>
      <c r="GVD84"/>
      <c r="GVE84"/>
      <c r="GVF84"/>
      <c r="GVG84"/>
      <c r="GVH84"/>
      <c r="GVI84"/>
      <c r="GVJ84"/>
      <c r="GVK84"/>
      <c r="GVL84"/>
      <c r="GVM84"/>
      <c r="GVN84"/>
      <c r="GVO84"/>
      <c r="GVP84"/>
      <c r="GVQ84"/>
      <c r="GVR84"/>
      <c r="GVS84"/>
      <c r="GVT84"/>
      <c r="GVU84"/>
      <c r="GVV84"/>
      <c r="GVW84"/>
      <c r="GVX84"/>
      <c r="GVY84"/>
      <c r="GVZ84"/>
      <c r="GWA84"/>
      <c r="GWB84"/>
      <c r="GWC84"/>
      <c r="GWD84"/>
      <c r="GWE84"/>
      <c r="GWF84"/>
      <c r="GWG84"/>
      <c r="GWH84"/>
      <c r="GWI84"/>
      <c r="GWJ84"/>
      <c r="GWK84"/>
      <c r="GWL84"/>
      <c r="GWM84"/>
      <c r="GWN84"/>
      <c r="GWO84"/>
      <c r="GWP84"/>
      <c r="GWQ84"/>
      <c r="GWR84"/>
      <c r="GWS84"/>
      <c r="GWT84"/>
      <c r="GWU84"/>
      <c r="GWV84"/>
      <c r="GWW84"/>
      <c r="GWX84"/>
      <c r="GWY84"/>
      <c r="GWZ84"/>
      <c r="GXA84"/>
      <c r="GXB84"/>
      <c r="GXC84"/>
      <c r="GXD84"/>
      <c r="GXE84"/>
      <c r="GXF84"/>
      <c r="GXG84"/>
      <c r="GXH84"/>
      <c r="GXI84"/>
      <c r="GXJ84"/>
      <c r="GXK84"/>
      <c r="GXL84"/>
      <c r="GXM84"/>
      <c r="GXN84"/>
      <c r="GXO84"/>
      <c r="GXP84"/>
      <c r="GXQ84"/>
      <c r="GXR84"/>
      <c r="GXS84"/>
      <c r="GXT84"/>
      <c r="GXU84"/>
      <c r="GXV84"/>
      <c r="GXW84"/>
      <c r="GXX84"/>
      <c r="GXY84"/>
      <c r="GXZ84"/>
      <c r="GYA84"/>
      <c r="GYB84"/>
      <c r="GYC84"/>
      <c r="GYD84"/>
      <c r="GYE84"/>
      <c r="GYF84"/>
      <c r="GYG84"/>
      <c r="GYH84"/>
      <c r="GYI84"/>
      <c r="GYJ84"/>
      <c r="GYK84"/>
      <c r="GYL84"/>
      <c r="GYM84"/>
      <c r="GYN84"/>
      <c r="GYO84"/>
      <c r="GYP84"/>
      <c r="GYQ84"/>
      <c r="GYR84"/>
      <c r="GYS84"/>
      <c r="GYT84"/>
      <c r="GYU84"/>
      <c r="GYV84"/>
      <c r="GYW84"/>
      <c r="GYX84"/>
      <c r="GYY84"/>
      <c r="GYZ84"/>
      <c r="GZA84"/>
      <c r="GZB84"/>
      <c r="GZC84"/>
      <c r="GZD84"/>
      <c r="GZE84"/>
      <c r="GZF84"/>
      <c r="GZG84"/>
      <c r="GZH84"/>
      <c r="GZI84"/>
      <c r="GZJ84"/>
      <c r="GZK84"/>
      <c r="GZL84"/>
      <c r="GZM84"/>
      <c r="GZN84"/>
      <c r="GZO84"/>
      <c r="GZP84"/>
      <c r="GZQ84"/>
      <c r="GZR84"/>
      <c r="GZS84"/>
      <c r="GZT84"/>
      <c r="GZU84"/>
      <c r="GZV84"/>
      <c r="GZW84"/>
      <c r="GZX84"/>
      <c r="GZY84"/>
      <c r="GZZ84"/>
      <c r="HAA84"/>
      <c r="HAB84"/>
      <c r="HAC84"/>
      <c r="HAD84"/>
      <c r="HAE84"/>
      <c r="HAF84"/>
      <c r="HAG84"/>
      <c r="HAH84"/>
      <c r="HAI84"/>
      <c r="HAJ84"/>
      <c r="HAK84"/>
      <c r="HAL84"/>
      <c r="HAM84"/>
      <c r="HAN84"/>
      <c r="HAO84"/>
      <c r="HAP84"/>
      <c r="HAQ84"/>
      <c r="HAR84"/>
      <c r="HAS84"/>
      <c r="HAT84"/>
      <c r="HAU84"/>
      <c r="HAV84"/>
      <c r="HAW84"/>
      <c r="HAX84"/>
      <c r="HAY84"/>
      <c r="HAZ84"/>
      <c r="HBA84"/>
      <c r="HBB84"/>
      <c r="HBC84"/>
      <c r="HBD84"/>
      <c r="HBE84"/>
      <c r="HBF84"/>
      <c r="HBG84"/>
      <c r="HBH84"/>
      <c r="HBI84"/>
      <c r="HBJ84"/>
      <c r="HBK84"/>
      <c r="HBL84"/>
      <c r="HBM84"/>
      <c r="HBN84"/>
      <c r="HBO84"/>
      <c r="HBP84"/>
      <c r="HBQ84"/>
      <c r="HBR84"/>
      <c r="HBS84"/>
      <c r="HBT84"/>
      <c r="HBU84"/>
      <c r="HBV84"/>
      <c r="HBW84"/>
      <c r="HBX84"/>
      <c r="HBY84"/>
      <c r="HBZ84"/>
      <c r="HCA84"/>
      <c r="HCB84"/>
      <c r="HCC84"/>
      <c r="HCD84"/>
      <c r="HCE84"/>
      <c r="HCF84"/>
      <c r="HCG84"/>
      <c r="HCH84"/>
      <c r="HCI84"/>
      <c r="HCJ84"/>
      <c r="HCK84"/>
      <c r="HCL84"/>
      <c r="HCM84"/>
      <c r="HCN84"/>
      <c r="HCO84"/>
      <c r="HCP84"/>
      <c r="HCQ84"/>
      <c r="HCR84"/>
      <c r="HCS84"/>
      <c r="HCT84"/>
      <c r="HCU84"/>
      <c r="HCV84"/>
      <c r="HCW84"/>
      <c r="HCX84"/>
      <c r="HCY84"/>
      <c r="HCZ84"/>
      <c r="HDA84"/>
      <c r="HDB84"/>
      <c r="HDC84"/>
      <c r="HDD84"/>
      <c r="HDE84"/>
      <c r="HDF84"/>
      <c r="HDG84"/>
      <c r="HDH84"/>
      <c r="HDI84"/>
      <c r="HDJ84"/>
      <c r="HDK84"/>
      <c r="HDL84"/>
      <c r="HDM84"/>
      <c r="HDN84"/>
      <c r="HDO84"/>
      <c r="HDP84"/>
      <c r="HDQ84"/>
      <c r="HDR84"/>
      <c r="HDS84"/>
      <c r="HDT84"/>
      <c r="HDU84"/>
      <c r="HDV84"/>
      <c r="HDW84"/>
      <c r="HDX84"/>
      <c r="HDY84"/>
      <c r="HDZ84"/>
      <c r="HEA84"/>
      <c r="HEB84"/>
      <c r="HEC84"/>
      <c r="HED84"/>
      <c r="HEE84"/>
      <c r="HEF84"/>
      <c r="HEG84"/>
      <c r="HEH84"/>
      <c r="HEI84"/>
      <c r="HEJ84"/>
      <c r="HEK84"/>
      <c r="HEL84"/>
      <c r="HEM84"/>
      <c r="HEN84"/>
      <c r="HEO84"/>
      <c r="HEP84"/>
      <c r="HEQ84"/>
      <c r="HER84"/>
      <c r="HES84"/>
      <c r="HET84"/>
      <c r="HEU84"/>
      <c r="HEV84"/>
      <c r="HEW84"/>
      <c r="HEX84"/>
      <c r="HEY84"/>
      <c r="HEZ84"/>
      <c r="HFA84"/>
      <c r="HFB84"/>
      <c r="HFC84"/>
      <c r="HFD84"/>
      <c r="HFE84"/>
      <c r="HFF84"/>
      <c r="HFG84"/>
      <c r="HFH84"/>
      <c r="HFI84"/>
      <c r="HFJ84"/>
      <c r="HFK84"/>
      <c r="HFL84"/>
      <c r="HFM84"/>
      <c r="HFN84"/>
      <c r="HFO84"/>
      <c r="HFP84"/>
      <c r="HFQ84"/>
      <c r="HFR84"/>
      <c r="HFS84"/>
      <c r="HFT84"/>
      <c r="HFU84"/>
      <c r="HFV84"/>
      <c r="HFW84"/>
      <c r="HFX84"/>
      <c r="HFY84"/>
      <c r="HFZ84"/>
      <c r="HGA84"/>
      <c r="HGB84"/>
      <c r="HGC84"/>
      <c r="HGD84"/>
      <c r="HGE84"/>
      <c r="HGF84"/>
      <c r="HGG84"/>
      <c r="HGH84"/>
      <c r="HGI84"/>
      <c r="HGJ84"/>
      <c r="HGK84"/>
      <c r="HGL84"/>
      <c r="HGM84"/>
      <c r="HGN84"/>
      <c r="HGO84"/>
      <c r="HGP84"/>
      <c r="HGQ84"/>
      <c r="HGR84"/>
      <c r="HGS84"/>
      <c r="HGT84"/>
      <c r="HGU84"/>
      <c r="HGV84"/>
      <c r="HGW84"/>
      <c r="HGX84"/>
      <c r="HGY84"/>
      <c r="HGZ84"/>
      <c r="HHA84"/>
      <c r="HHB84"/>
      <c r="HHC84"/>
      <c r="HHD84"/>
      <c r="HHE84"/>
      <c r="HHF84"/>
      <c r="HHG84"/>
      <c r="HHH84"/>
      <c r="HHI84"/>
      <c r="HHJ84"/>
      <c r="HHK84"/>
      <c r="HHL84"/>
      <c r="HHM84"/>
      <c r="HHN84"/>
      <c r="HHO84"/>
      <c r="HHP84"/>
      <c r="HHQ84"/>
      <c r="HHR84"/>
      <c r="HHS84"/>
      <c r="HHT84"/>
      <c r="HHU84"/>
      <c r="HHV84"/>
      <c r="HHW84"/>
      <c r="HHX84"/>
      <c r="HHY84"/>
      <c r="HHZ84"/>
      <c r="HIA84"/>
      <c r="HIB84"/>
      <c r="HIC84"/>
      <c r="HID84"/>
      <c r="HIE84"/>
      <c r="HIF84"/>
      <c r="HIG84"/>
      <c r="HIH84"/>
      <c r="HII84"/>
      <c r="HIJ84"/>
      <c r="HIK84"/>
      <c r="HIL84"/>
      <c r="HIM84"/>
      <c r="HIN84"/>
      <c r="HIO84"/>
      <c r="HIP84"/>
      <c r="HIQ84"/>
      <c r="HIR84"/>
      <c r="HIS84"/>
      <c r="HIT84"/>
      <c r="HIU84"/>
      <c r="HIV84"/>
      <c r="HIW84"/>
      <c r="HIX84"/>
      <c r="HIY84"/>
      <c r="HIZ84"/>
      <c r="HJA84"/>
      <c r="HJB84"/>
      <c r="HJC84"/>
      <c r="HJD84"/>
      <c r="HJE84"/>
      <c r="HJF84"/>
      <c r="HJG84"/>
      <c r="HJH84"/>
      <c r="HJI84"/>
      <c r="HJJ84"/>
      <c r="HJK84"/>
      <c r="HJL84"/>
      <c r="HJM84"/>
      <c r="HJN84"/>
      <c r="HJO84"/>
      <c r="HJP84"/>
      <c r="HJQ84"/>
      <c r="HJR84"/>
      <c r="HJS84"/>
      <c r="HJT84"/>
      <c r="HJU84"/>
      <c r="HJV84"/>
      <c r="HJW84"/>
      <c r="HJX84"/>
      <c r="HJY84"/>
      <c r="HJZ84"/>
      <c r="HKA84"/>
      <c r="HKB84"/>
      <c r="HKC84"/>
      <c r="HKD84"/>
      <c r="HKE84"/>
      <c r="HKF84"/>
      <c r="HKG84"/>
      <c r="HKH84"/>
      <c r="HKI84"/>
      <c r="HKJ84"/>
      <c r="HKK84"/>
      <c r="HKL84"/>
      <c r="HKM84"/>
      <c r="HKN84"/>
      <c r="HKO84"/>
      <c r="HKP84"/>
      <c r="HKQ84"/>
      <c r="HKR84"/>
      <c r="HKS84"/>
      <c r="HKT84"/>
      <c r="HKU84"/>
      <c r="HKV84"/>
      <c r="HKW84"/>
      <c r="HKX84"/>
      <c r="HKY84"/>
      <c r="HKZ84"/>
      <c r="HLA84"/>
      <c r="HLB84"/>
      <c r="HLC84"/>
      <c r="HLD84"/>
      <c r="HLE84"/>
      <c r="HLF84"/>
      <c r="HLG84"/>
      <c r="HLH84"/>
      <c r="HLI84"/>
      <c r="HLJ84"/>
      <c r="HLK84"/>
      <c r="HLL84"/>
      <c r="HLM84"/>
      <c r="HLN84"/>
      <c r="HLO84"/>
      <c r="HLP84"/>
      <c r="HLQ84"/>
      <c r="HLR84"/>
      <c r="HLS84"/>
      <c r="HLT84"/>
      <c r="HLU84"/>
      <c r="HLV84"/>
      <c r="HLW84"/>
      <c r="HLX84"/>
      <c r="HLY84"/>
      <c r="HLZ84"/>
      <c r="HMA84"/>
      <c r="HMB84"/>
      <c r="HMC84"/>
      <c r="HMD84"/>
      <c r="HME84"/>
      <c r="HMF84"/>
      <c r="HMG84"/>
      <c r="HMH84"/>
      <c r="HMI84"/>
      <c r="HMJ84"/>
      <c r="HMK84"/>
      <c r="HML84"/>
      <c r="HMM84"/>
      <c r="HMN84"/>
      <c r="HMO84"/>
      <c r="HMP84"/>
      <c r="HMQ84"/>
      <c r="HMR84"/>
      <c r="HMS84"/>
      <c r="HMT84"/>
      <c r="HMU84"/>
      <c r="HMV84"/>
      <c r="HMW84"/>
      <c r="HMX84"/>
      <c r="HMY84"/>
      <c r="HMZ84"/>
      <c r="HNA84"/>
      <c r="HNB84"/>
      <c r="HNC84"/>
      <c r="HND84"/>
      <c r="HNE84"/>
      <c r="HNF84"/>
      <c r="HNG84"/>
      <c r="HNH84"/>
      <c r="HNI84"/>
      <c r="HNJ84"/>
      <c r="HNK84"/>
      <c r="HNL84"/>
      <c r="HNM84"/>
      <c r="HNN84"/>
      <c r="HNO84"/>
      <c r="HNP84"/>
      <c r="HNQ84"/>
      <c r="HNR84"/>
      <c r="HNS84"/>
      <c r="HNT84"/>
      <c r="HNU84"/>
      <c r="HNV84"/>
      <c r="HNW84"/>
      <c r="HNX84"/>
      <c r="HNY84"/>
      <c r="HNZ84"/>
      <c r="HOA84"/>
      <c r="HOB84"/>
      <c r="HOC84"/>
      <c r="HOD84"/>
      <c r="HOE84"/>
      <c r="HOF84"/>
      <c r="HOG84"/>
      <c r="HOH84"/>
      <c r="HOI84"/>
      <c r="HOJ84"/>
      <c r="HOK84"/>
      <c r="HOL84"/>
      <c r="HOM84"/>
      <c r="HON84"/>
      <c r="HOO84"/>
      <c r="HOP84"/>
      <c r="HOQ84"/>
      <c r="HOR84"/>
      <c r="HOS84"/>
      <c r="HOT84"/>
      <c r="HOU84"/>
      <c r="HOV84"/>
      <c r="HOW84"/>
      <c r="HOX84"/>
      <c r="HOY84"/>
      <c r="HOZ84"/>
      <c r="HPA84"/>
      <c r="HPB84"/>
      <c r="HPC84"/>
      <c r="HPD84"/>
      <c r="HPE84"/>
      <c r="HPF84"/>
      <c r="HPG84"/>
      <c r="HPH84"/>
      <c r="HPI84"/>
      <c r="HPJ84"/>
      <c r="HPK84"/>
      <c r="HPL84"/>
      <c r="HPM84"/>
      <c r="HPN84"/>
      <c r="HPO84"/>
      <c r="HPP84"/>
      <c r="HPQ84"/>
      <c r="HPR84"/>
      <c r="HPS84"/>
      <c r="HPT84"/>
      <c r="HPU84"/>
      <c r="HPV84"/>
      <c r="HPW84"/>
      <c r="HPX84"/>
      <c r="HPY84"/>
      <c r="HPZ84"/>
      <c r="HQA84"/>
      <c r="HQB84"/>
      <c r="HQC84"/>
      <c r="HQD84"/>
      <c r="HQE84"/>
      <c r="HQF84"/>
      <c r="HQG84"/>
      <c r="HQH84"/>
      <c r="HQI84"/>
      <c r="HQJ84"/>
      <c r="HQK84"/>
      <c r="HQL84"/>
      <c r="HQM84"/>
      <c r="HQN84"/>
      <c r="HQO84"/>
      <c r="HQP84"/>
      <c r="HQQ84"/>
      <c r="HQR84"/>
      <c r="HQS84"/>
      <c r="HQT84"/>
      <c r="HQU84"/>
      <c r="HQV84"/>
      <c r="HQW84"/>
      <c r="HQX84"/>
      <c r="HQY84"/>
      <c r="HQZ84"/>
      <c r="HRA84"/>
      <c r="HRB84"/>
      <c r="HRC84"/>
      <c r="HRD84"/>
      <c r="HRE84"/>
      <c r="HRF84"/>
      <c r="HRG84"/>
      <c r="HRH84"/>
      <c r="HRI84"/>
      <c r="HRJ84"/>
      <c r="HRK84"/>
      <c r="HRL84"/>
      <c r="HRM84"/>
      <c r="HRN84"/>
      <c r="HRO84"/>
      <c r="HRP84"/>
      <c r="HRQ84"/>
      <c r="HRR84"/>
      <c r="HRS84"/>
      <c r="HRT84"/>
      <c r="HRU84"/>
      <c r="HRV84"/>
      <c r="HRW84"/>
      <c r="HRX84"/>
      <c r="HRY84"/>
      <c r="HRZ84"/>
      <c r="HSA84"/>
      <c r="HSB84"/>
      <c r="HSC84"/>
      <c r="HSD84"/>
      <c r="HSE84"/>
      <c r="HSF84"/>
      <c r="HSG84"/>
      <c r="HSH84"/>
      <c r="HSI84"/>
      <c r="HSJ84"/>
      <c r="HSK84"/>
      <c r="HSL84"/>
      <c r="HSM84"/>
      <c r="HSN84"/>
      <c r="HSO84"/>
      <c r="HSP84"/>
      <c r="HSQ84"/>
      <c r="HSR84"/>
      <c r="HSS84"/>
      <c r="HST84"/>
      <c r="HSU84"/>
      <c r="HSV84"/>
      <c r="HSW84"/>
      <c r="HSX84"/>
      <c r="HSY84"/>
      <c r="HSZ84"/>
      <c r="HTA84"/>
      <c r="HTB84"/>
      <c r="HTC84"/>
      <c r="HTD84"/>
      <c r="HTE84"/>
      <c r="HTF84"/>
      <c r="HTG84"/>
      <c r="HTH84"/>
      <c r="HTI84"/>
      <c r="HTJ84"/>
      <c r="HTK84"/>
      <c r="HTL84"/>
      <c r="HTM84"/>
      <c r="HTN84"/>
      <c r="HTO84"/>
      <c r="HTP84"/>
      <c r="HTQ84"/>
      <c r="HTR84"/>
      <c r="HTS84"/>
      <c r="HTT84"/>
      <c r="HTU84"/>
      <c r="HTV84"/>
      <c r="HTW84"/>
      <c r="HTX84"/>
      <c r="HTY84"/>
      <c r="HTZ84"/>
      <c r="HUA84"/>
      <c r="HUB84"/>
      <c r="HUC84"/>
      <c r="HUD84"/>
      <c r="HUE84"/>
      <c r="HUF84"/>
      <c r="HUG84"/>
      <c r="HUH84"/>
      <c r="HUI84"/>
      <c r="HUJ84"/>
      <c r="HUK84"/>
      <c r="HUL84"/>
      <c r="HUM84"/>
      <c r="HUN84"/>
      <c r="HUO84"/>
      <c r="HUP84"/>
      <c r="HUQ84"/>
      <c r="HUR84"/>
      <c r="HUS84"/>
      <c r="HUT84"/>
      <c r="HUU84"/>
      <c r="HUV84"/>
      <c r="HUW84"/>
      <c r="HUX84"/>
      <c r="HUY84"/>
      <c r="HUZ84"/>
      <c r="HVA84"/>
      <c r="HVB84"/>
      <c r="HVC84"/>
      <c r="HVD84"/>
      <c r="HVE84"/>
      <c r="HVF84"/>
      <c r="HVG84"/>
      <c r="HVH84"/>
      <c r="HVI84"/>
      <c r="HVJ84"/>
      <c r="HVK84"/>
      <c r="HVL84"/>
      <c r="HVM84"/>
      <c r="HVN84"/>
      <c r="HVO84"/>
      <c r="HVP84"/>
      <c r="HVQ84"/>
      <c r="HVR84"/>
      <c r="HVS84"/>
      <c r="HVT84"/>
      <c r="HVU84"/>
      <c r="HVV84"/>
      <c r="HVW84"/>
      <c r="HVX84"/>
      <c r="HVY84"/>
      <c r="HVZ84"/>
      <c r="HWA84"/>
      <c r="HWB84"/>
      <c r="HWC84"/>
      <c r="HWD84"/>
      <c r="HWE84"/>
      <c r="HWF84"/>
      <c r="HWG84"/>
      <c r="HWH84"/>
      <c r="HWI84"/>
      <c r="HWJ84"/>
      <c r="HWK84"/>
      <c r="HWL84"/>
      <c r="HWM84"/>
      <c r="HWN84"/>
      <c r="HWO84"/>
      <c r="HWP84"/>
      <c r="HWQ84"/>
      <c r="HWR84"/>
      <c r="HWS84"/>
      <c r="HWT84"/>
      <c r="HWU84"/>
      <c r="HWV84"/>
      <c r="HWW84"/>
      <c r="HWX84"/>
      <c r="HWY84"/>
      <c r="HWZ84"/>
      <c r="HXA84"/>
      <c r="HXB84"/>
      <c r="HXC84"/>
      <c r="HXD84"/>
      <c r="HXE84"/>
      <c r="HXF84"/>
      <c r="HXG84"/>
      <c r="HXH84"/>
      <c r="HXI84"/>
      <c r="HXJ84"/>
      <c r="HXK84"/>
      <c r="HXL84"/>
      <c r="HXM84"/>
      <c r="HXN84"/>
      <c r="HXO84"/>
      <c r="HXP84"/>
      <c r="HXQ84"/>
      <c r="HXR84"/>
      <c r="HXS84"/>
      <c r="HXT84"/>
      <c r="HXU84"/>
      <c r="HXV84"/>
      <c r="HXW84"/>
      <c r="HXX84"/>
      <c r="HXY84"/>
      <c r="HXZ84"/>
      <c r="HYA84"/>
      <c r="HYB84"/>
      <c r="HYC84"/>
      <c r="HYD84"/>
      <c r="HYE84"/>
      <c r="HYF84"/>
      <c r="HYG84"/>
      <c r="HYH84"/>
      <c r="HYI84"/>
      <c r="HYJ84"/>
      <c r="HYK84"/>
      <c r="HYL84"/>
      <c r="HYM84"/>
      <c r="HYN84"/>
      <c r="HYO84"/>
      <c r="HYP84"/>
      <c r="HYQ84"/>
      <c r="HYR84"/>
      <c r="HYS84"/>
      <c r="HYT84"/>
      <c r="HYU84"/>
      <c r="HYV84"/>
      <c r="HYW84"/>
      <c r="HYX84"/>
      <c r="HYY84"/>
      <c r="HYZ84"/>
      <c r="HZA84"/>
      <c r="HZB84"/>
      <c r="HZC84"/>
      <c r="HZD84"/>
      <c r="HZE84"/>
      <c r="HZF84"/>
      <c r="HZG84"/>
      <c r="HZH84"/>
      <c r="HZI84"/>
      <c r="HZJ84"/>
      <c r="HZK84"/>
      <c r="HZL84"/>
      <c r="HZM84"/>
      <c r="HZN84"/>
      <c r="HZO84"/>
      <c r="HZP84"/>
      <c r="HZQ84"/>
      <c r="HZR84"/>
      <c r="HZS84"/>
      <c r="HZT84"/>
      <c r="HZU84"/>
      <c r="HZV84"/>
      <c r="HZW84"/>
      <c r="HZX84"/>
      <c r="HZY84"/>
      <c r="HZZ84"/>
      <c r="IAA84"/>
      <c r="IAB84"/>
      <c r="IAC84"/>
      <c r="IAD84"/>
      <c r="IAE84"/>
      <c r="IAF84"/>
      <c r="IAG84"/>
      <c r="IAH84"/>
      <c r="IAI84"/>
      <c r="IAJ84"/>
      <c r="IAK84"/>
      <c r="IAL84"/>
      <c r="IAM84"/>
      <c r="IAN84"/>
      <c r="IAO84"/>
      <c r="IAP84"/>
      <c r="IAQ84"/>
      <c r="IAR84"/>
      <c r="IAS84"/>
      <c r="IAT84"/>
      <c r="IAU84"/>
      <c r="IAV84"/>
      <c r="IAW84"/>
      <c r="IAX84"/>
      <c r="IAY84"/>
      <c r="IAZ84"/>
      <c r="IBA84"/>
      <c r="IBB84"/>
      <c r="IBC84"/>
      <c r="IBD84"/>
      <c r="IBE84"/>
      <c r="IBF84"/>
      <c r="IBG84"/>
      <c r="IBH84"/>
      <c r="IBI84"/>
      <c r="IBJ84"/>
      <c r="IBK84"/>
      <c r="IBL84"/>
      <c r="IBM84"/>
      <c r="IBN84"/>
      <c r="IBO84"/>
      <c r="IBP84"/>
      <c r="IBQ84"/>
      <c r="IBR84"/>
      <c r="IBS84"/>
      <c r="IBT84"/>
      <c r="IBU84"/>
      <c r="IBV84"/>
      <c r="IBW84"/>
      <c r="IBX84"/>
      <c r="IBY84"/>
      <c r="IBZ84"/>
      <c r="ICA84"/>
      <c r="ICB84"/>
      <c r="ICC84"/>
      <c r="ICD84"/>
      <c r="ICE84"/>
      <c r="ICF84"/>
      <c r="ICG84"/>
      <c r="ICH84"/>
      <c r="ICI84"/>
      <c r="ICJ84"/>
      <c r="ICK84"/>
      <c r="ICL84"/>
      <c r="ICM84"/>
      <c r="ICN84"/>
      <c r="ICO84"/>
      <c r="ICP84"/>
      <c r="ICQ84"/>
      <c r="ICR84"/>
      <c r="ICS84"/>
      <c r="ICT84"/>
      <c r="ICU84"/>
      <c r="ICV84"/>
      <c r="ICW84"/>
      <c r="ICX84"/>
      <c r="ICY84"/>
      <c r="ICZ84"/>
      <c r="IDA84"/>
      <c r="IDB84"/>
      <c r="IDC84"/>
      <c r="IDD84"/>
      <c r="IDE84"/>
      <c r="IDF84"/>
      <c r="IDG84"/>
      <c r="IDH84"/>
      <c r="IDI84"/>
      <c r="IDJ84"/>
      <c r="IDK84"/>
      <c r="IDL84"/>
      <c r="IDM84"/>
      <c r="IDN84"/>
      <c r="IDO84"/>
      <c r="IDP84"/>
      <c r="IDQ84"/>
      <c r="IDR84"/>
      <c r="IDS84"/>
      <c r="IDT84"/>
      <c r="IDU84"/>
      <c r="IDV84"/>
      <c r="IDW84"/>
      <c r="IDX84"/>
      <c r="IDY84"/>
      <c r="IDZ84"/>
      <c r="IEA84"/>
      <c r="IEB84"/>
      <c r="IEC84"/>
      <c r="IED84"/>
      <c r="IEE84"/>
      <c r="IEF84"/>
      <c r="IEG84"/>
      <c r="IEH84"/>
      <c r="IEI84"/>
      <c r="IEJ84"/>
      <c r="IEK84"/>
      <c r="IEL84"/>
      <c r="IEM84"/>
      <c r="IEN84"/>
      <c r="IEO84"/>
      <c r="IEP84"/>
      <c r="IEQ84"/>
      <c r="IER84"/>
      <c r="IES84"/>
      <c r="IET84"/>
      <c r="IEU84"/>
      <c r="IEV84"/>
      <c r="IEW84"/>
      <c r="IEX84"/>
      <c r="IEY84"/>
      <c r="IEZ84"/>
      <c r="IFA84"/>
      <c r="IFB84"/>
      <c r="IFC84"/>
      <c r="IFD84"/>
      <c r="IFE84"/>
      <c r="IFF84"/>
      <c r="IFG84"/>
      <c r="IFH84"/>
      <c r="IFI84"/>
      <c r="IFJ84"/>
      <c r="IFK84"/>
      <c r="IFL84"/>
      <c r="IFM84"/>
      <c r="IFN84"/>
      <c r="IFO84"/>
      <c r="IFP84"/>
      <c r="IFQ84"/>
      <c r="IFR84"/>
      <c r="IFS84"/>
      <c r="IFT84"/>
      <c r="IFU84"/>
      <c r="IFV84"/>
      <c r="IFW84"/>
      <c r="IFX84"/>
      <c r="IFY84"/>
      <c r="IFZ84"/>
      <c r="IGA84"/>
      <c r="IGB84"/>
      <c r="IGC84"/>
      <c r="IGD84"/>
      <c r="IGE84"/>
      <c r="IGF84"/>
      <c r="IGG84"/>
      <c r="IGH84"/>
      <c r="IGI84"/>
      <c r="IGJ84"/>
      <c r="IGK84"/>
      <c r="IGL84"/>
      <c r="IGM84"/>
      <c r="IGN84"/>
      <c r="IGO84"/>
      <c r="IGP84"/>
      <c r="IGQ84"/>
      <c r="IGR84"/>
      <c r="IGS84"/>
      <c r="IGT84"/>
      <c r="IGU84"/>
      <c r="IGV84"/>
      <c r="IGW84"/>
      <c r="IGX84"/>
      <c r="IGY84"/>
      <c r="IGZ84"/>
      <c r="IHA84"/>
      <c r="IHB84"/>
      <c r="IHC84"/>
      <c r="IHD84"/>
      <c r="IHE84"/>
      <c r="IHF84"/>
      <c r="IHG84"/>
      <c r="IHH84"/>
      <c r="IHI84"/>
      <c r="IHJ84"/>
      <c r="IHK84"/>
      <c r="IHL84"/>
      <c r="IHM84"/>
      <c r="IHN84"/>
      <c r="IHO84"/>
      <c r="IHP84"/>
      <c r="IHQ84"/>
      <c r="IHR84"/>
      <c r="IHS84"/>
      <c r="IHT84"/>
      <c r="IHU84"/>
      <c r="IHV84"/>
      <c r="IHW84"/>
      <c r="IHX84"/>
      <c r="IHY84"/>
      <c r="IHZ84"/>
      <c r="IIA84"/>
      <c r="IIB84"/>
      <c r="IIC84"/>
      <c r="IID84"/>
      <c r="IIE84"/>
      <c r="IIF84"/>
      <c r="IIG84"/>
      <c r="IIH84"/>
      <c r="III84"/>
      <c r="IIJ84"/>
      <c r="IIK84"/>
      <c r="IIL84"/>
      <c r="IIM84"/>
      <c r="IIN84"/>
      <c r="IIO84"/>
      <c r="IIP84"/>
      <c r="IIQ84"/>
      <c r="IIR84"/>
      <c r="IIS84"/>
      <c r="IIT84"/>
      <c r="IIU84"/>
      <c r="IIV84"/>
      <c r="IIW84"/>
      <c r="IIX84"/>
      <c r="IIY84"/>
      <c r="IIZ84"/>
      <c r="IJA84"/>
      <c r="IJB84"/>
      <c r="IJC84"/>
      <c r="IJD84"/>
      <c r="IJE84"/>
      <c r="IJF84"/>
      <c r="IJG84"/>
      <c r="IJH84"/>
      <c r="IJI84"/>
      <c r="IJJ84"/>
      <c r="IJK84"/>
      <c r="IJL84"/>
      <c r="IJM84"/>
      <c r="IJN84"/>
      <c r="IJO84"/>
      <c r="IJP84"/>
      <c r="IJQ84"/>
      <c r="IJR84"/>
      <c r="IJS84"/>
      <c r="IJT84"/>
      <c r="IJU84"/>
      <c r="IJV84"/>
      <c r="IJW84"/>
      <c r="IJX84"/>
      <c r="IJY84"/>
      <c r="IJZ84"/>
      <c r="IKA84"/>
      <c r="IKB84"/>
      <c r="IKC84"/>
      <c r="IKD84"/>
      <c r="IKE84"/>
      <c r="IKF84"/>
      <c r="IKG84"/>
      <c r="IKH84"/>
      <c r="IKI84"/>
      <c r="IKJ84"/>
      <c r="IKK84"/>
      <c r="IKL84"/>
      <c r="IKM84"/>
      <c r="IKN84"/>
      <c r="IKO84"/>
      <c r="IKP84"/>
      <c r="IKQ84"/>
      <c r="IKR84"/>
      <c r="IKS84"/>
      <c r="IKT84"/>
      <c r="IKU84"/>
      <c r="IKV84"/>
      <c r="IKW84"/>
      <c r="IKX84"/>
      <c r="IKY84"/>
      <c r="IKZ84"/>
      <c r="ILA84"/>
      <c r="ILB84"/>
      <c r="ILC84"/>
      <c r="ILD84"/>
      <c r="ILE84"/>
      <c r="ILF84"/>
      <c r="ILG84"/>
      <c r="ILH84"/>
      <c r="ILI84"/>
      <c r="ILJ84"/>
      <c r="ILK84"/>
      <c r="ILL84"/>
      <c r="ILM84"/>
      <c r="ILN84"/>
      <c r="ILO84"/>
      <c r="ILP84"/>
      <c r="ILQ84"/>
      <c r="ILR84"/>
      <c r="ILS84"/>
      <c r="ILT84"/>
      <c r="ILU84"/>
      <c r="ILV84"/>
      <c r="ILW84"/>
      <c r="ILX84"/>
      <c r="ILY84"/>
      <c r="ILZ84"/>
      <c r="IMA84"/>
      <c r="IMB84"/>
      <c r="IMC84"/>
      <c r="IMD84"/>
      <c r="IME84"/>
      <c r="IMF84"/>
      <c r="IMG84"/>
      <c r="IMH84"/>
      <c r="IMI84"/>
      <c r="IMJ84"/>
      <c r="IMK84"/>
      <c r="IML84"/>
      <c r="IMM84"/>
      <c r="IMN84"/>
      <c r="IMO84"/>
      <c r="IMP84"/>
      <c r="IMQ84"/>
      <c r="IMR84"/>
      <c r="IMS84"/>
      <c r="IMT84"/>
      <c r="IMU84"/>
      <c r="IMV84"/>
      <c r="IMW84"/>
      <c r="IMX84"/>
      <c r="IMY84"/>
      <c r="IMZ84"/>
      <c r="INA84"/>
      <c r="INB84"/>
      <c r="INC84"/>
      <c r="IND84"/>
      <c r="INE84"/>
      <c r="INF84"/>
      <c r="ING84"/>
      <c r="INH84"/>
      <c r="INI84"/>
      <c r="INJ84"/>
      <c r="INK84"/>
      <c r="INL84"/>
      <c r="INM84"/>
      <c r="INN84"/>
      <c r="INO84"/>
      <c r="INP84"/>
      <c r="INQ84"/>
      <c r="INR84"/>
      <c r="INS84"/>
      <c r="INT84"/>
      <c r="INU84"/>
      <c r="INV84"/>
      <c r="INW84"/>
      <c r="INX84"/>
      <c r="INY84"/>
      <c r="INZ84"/>
      <c r="IOA84"/>
      <c r="IOB84"/>
      <c r="IOC84"/>
      <c r="IOD84"/>
      <c r="IOE84"/>
      <c r="IOF84"/>
      <c r="IOG84"/>
      <c r="IOH84"/>
      <c r="IOI84"/>
      <c r="IOJ84"/>
      <c r="IOK84"/>
      <c r="IOL84"/>
      <c r="IOM84"/>
      <c r="ION84"/>
      <c r="IOO84"/>
      <c r="IOP84"/>
      <c r="IOQ84"/>
      <c r="IOR84"/>
      <c r="IOS84"/>
      <c r="IOT84"/>
      <c r="IOU84"/>
      <c r="IOV84"/>
      <c r="IOW84"/>
      <c r="IOX84"/>
      <c r="IOY84"/>
      <c r="IOZ84"/>
      <c r="IPA84"/>
      <c r="IPB84"/>
      <c r="IPC84"/>
      <c r="IPD84"/>
      <c r="IPE84"/>
      <c r="IPF84"/>
      <c r="IPG84"/>
      <c r="IPH84"/>
      <c r="IPI84"/>
      <c r="IPJ84"/>
      <c r="IPK84"/>
      <c r="IPL84"/>
      <c r="IPM84"/>
      <c r="IPN84"/>
      <c r="IPO84"/>
      <c r="IPP84"/>
      <c r="IPQ84"/>
      <c r="IPR84"/>
      <c r="IPS84"/>
      <c r="IPT84"/>
      <c r="IPU84"/>
      <c r="IPV84"/>
      <c r="IPW84"/>
      <c r="IPX84"/>
      <c r="IPY84"/>
      <c r="IPZ84"/>
      <c r="IQA84"/>
      <c r="IQB84"/>
      <c r="IQC84"/>
      <c r="IQD84"/>
      <c r="IQE84"/>
      <c r="IQF84"/>
      <c r="IQG84"/>
      <c r="IQH84"/>
      <c r="IQI84"/>
      <c r="IQJ84"/>
      <c r="IQK84"/>
      <c r="IQL84"/>
      <c r="IQM84"/>
      <c r="IQN84"/>
      <c r="IQO84"/>
      <c r="IQP84"/>
      <c r="IQQ84"/>
      <c r="IQR84"/>
      <c r="IQS84"/>
      <c r="IQT84"/>
      <c r="IQU84"/>
      <c r="IQV84"/>
      <c r="IQW84"/>
      <c r="IQX84"/>
      <c r="IQY84"/>
      <c r="IQZ84"/>
      <c r="IRA84"/>
      <c r="IRB84"/>
      <c r="IRC84"/>
      <c r="IRD84"/>
      <c r="IRE84"/>
      <c r="IRF84"/>
      <c r="IRG84"/>
      <c r="IRH84"/>
      <c r="IRI84"/>
      <c r="IRJ84"/>
      <c r="IRK84"/>
      <c r="IRL84"/>
      <c r="IRM84"/>
      <c r="IRN84"/>
      <c r="IRO84"/>
      <c r="IRP84"/>
      <c r="IRQ84"/>
      <c r="IRR84"/>
      <c r="IRS84"/>
      <c r="IRT84"/>
      <c r="IRU84"/>
      <c r="IRV84"/>
      <c r="IRW84"/>
      <c r="IRX84"/>
      <c r="IRY84"/>
      <c r="IRZ84"/>
      <c r="ISA84"/>
      <c r="ISB84"/>
      <c r="ISC84"/>
      <c r="ISD84"/>
      <c r="ISE84"/>
      <c r="ISF84"/>
      <c r="ISG84"/>
      <c r="ISH84"/>
      <c r="ISI84"/>
      <c r="ISJ84"/>
      <c r="ISK84"/>
      <c r="ISL84"/>
      <c r="ISM84"/>
      <c r="ISN84"/>
      <c r="ISO84"/>
      <c r="ISP84"/>
      <c r="ISQ84"/>
      <c r="ISR84"/>
      <c r="ISS84"/>
      <c r="IST84"/>
      <c r="ISU84"/>
      <c r="ISV84"/>
      <c r="ISW84"/>
      <c r="ISX84"/>
      <c r="ISY84"/>
      <c r="ISZ84"/>
      <c r="ITA84"/>
      <c r="ITB84"/>
      <c r="ITC84"/>
      <c r="ITD84"/>
      <c r="ITE84"/>
      <c r="ITF84"/>
      <c r="ITG84"/>
      <c r="ITH84"/>
      <c r="ITI84"/>
      <c r="ITJ84"/>
      <c r="ITK84"/>
      <c r="ITL84"/>
      <c r="ITM84"/>
      <c r="ITN84"/>
      <c r="ITO84"/>
      <c r="ITP84"/>
      <c r="ITQ84"/>
      <c r="ITR84"/>
      <c r="ITS84"/>
      <c r="ITT84"/>
      <c r="ITU84"/>
      <c r="ITV84"/>
      <c r="ITW84"/>
      <c r="ITX84"/>
      <c r="ITY84"/>
      <c r="ITZ84"/>
      <c r="IUA84"/>
      <c r="IUB84"/>
      <c r="IUC84"/>
      <c r="IUD84"/>
      <c r="IUE84"/>
      <c r="IUF84"/>
      <c r="IUG84"/>
      <c r="IUH84"/>
      <c r="IUI84"/>
      <c r="IUJ84"/>
      <c r="IUK84"/>
      <c r="IUL84"/>
      <c r="IUM84"/>
      <c r="IUN84"/>
      <c r="IUO84"/>
      <c r="IUP84"/>
      <c r="IUQ84"/>
      <c r="IUR84"/>
      <c r="IUS84"/>
      <c r="IUT84"/>
      <c r="IUU84"/>
      <c r="IUV84"/>
      <c r="IUW84"/>
      <c r="IUX84"/>
      <c r="IUY84"/>
      <c r="IUZ84"/>
      <c r="IVA84"/>
      <c r="IVB84"/>
      <c r="IVC84"/>
      <c r="IVD84"/>
      <c r="IVE84"/>
      <c r="IVF84"/>
      <c r="IVG84"/>
      <c r="IVH84"/>
      <c r="IVI84"/>
      <c r="IVJ84"/>
      <c r="IVK84"/>
      <c r="IVL84"/>
      <c r="IVM84"/>
      <c r="IVN84"/>
      <c r="IVO84"/>
      <c r="IVP84"/>
      <c r="IVQ84"/>
      <c r="IVR84"/>
      <c r="IVS84"/>
      <c r="IVT84"/>
      <c r="IVU84"/>
      <c r="IVV84"/>
      <c r="IVW84"/>
      <c r="IVX84"/>
      <c r="IVY84"/>
      <c r="IVZ84"/>
      <c r="IWA84"/>
      <c r="IWB84"/>
      <c r="IWC84"/>
      <c r="IWD84"/>
      <c r="IWE84"/>
      <c r="IWF84"/>
      <c r="IWG84"/>
      <c r="IWH84"/>
      <c r="IWI84"/>
      <c r="IWJ84"/>
      <c r="IWK84"/>
      <c r="IWL84"/>
      <c r="IWM84"/>
      <c r="IWN84"/>
      <c r="IWO84"/>
      <c r="IWP84"/>
      <c r="IWQ84"/>
      <c r="IWR84"/>
      <c r="IWS84"/>
      <c r="IWT84"/>
      <c r="IWU84"/>
      <c r="IWV84"/>
      <c r="IWW84"/>
      <c r="IWX84"/>
      <c r="IWY84"/>
      <c r="IWZ84"/>
      <c r="IXA84"/>
      <c r="IXB84"/>
      <c r="IXC84"/>
      <c r="IXD84"/>
      <c r="IXE84"/>
      <c r="IXF84"/>
      <c r="IXG84"/>
      <c r="IXH84"/>
      <c r="IXI84"/>
      <c r="IXJ84"/>
      <c r="IXK84"/>
      <c r="IXL84"/>
      <c r="IXM84"/>
      <c r="IXN84"/>
      <c r="IXO84"/>
      <c r="IXP84"/>
      <c r="IXQ84"/>
      <c r="IXR84"/>
      <c r="IXS84"/>
      <c r="IXT84"/>
      <c r="IXU84"/>
      <c r="IXV84"/>
      <c r="IXW84"/>
      <c r="IXX84"/>
      <c r="IXY84"/>
      <c r="IXZ84"/>
      <c r="IYA84"/>
      <c r="IYB84"/>
      <c r="IYC84"/>
      <c r="IYD84"/>
      <c r="IYE84"/>
      <c r="IYF84"/>
      <c r="IYG84"/>
      <c r="IYH84"/>
      <c r="IYI84"/>
      <c r="IYJ84"/>
      <c r="IYK84"/>
      <c r="IYL84"/>
      <c r="IYM84"/>
      <c r="IYN84"/>
      <c r="IYO84"/>
      <c r="IYP84"/>
      <c r="IYQ84"/>
      <c r="IYR84"/>
      <c r="IYS84"/>
      <c r="IYT84"/>
      <c r="IYU84"/>
      <c r="IYV84"/>
      <c r="IYW84"/>
      <c r="IYX84"/>
      <c r="IYY84"/>
      <c r="IYZ84"/>
      <c r="IZA84"/>
      <c r="IZB84"/>
      <c r="IZC84"/>
      <c r="IZD84"/>
      <c r="IZE84"/>
      <c r="IZF84"/>
      <c r="IZG84"/>
      <c r="IZH84"/>
      <c r="IZI84"/>
      <c r="IZJ84"/>
      <c r="IZK84"/>
      <c r="IZL84"/>
      <c r="IZM84"/>
      <c r="IZN84"/>
      <c r="IZO84"/>
      <c r="IZP84"/>
      <c r="IZQ84"/>
      <c r="IZR84"/>
      <c r="IZS84"/>
      <c r="IZT84"/>
      <c r="IZU84"/>
      <c r="IZV84"/>
      <c r="IZW84"/>
      <c r="IZX84"/>
      <c r="IZY84"/>
      <c r="IZZ84"/>
      <c r="JAA84"/>
      <c r="JAB84"/>
      <c r="JAC84"/>
      <c r="JAD84"/>
      <c r="JAE84"/>
      <c r="JAF84"/>
      <c r="JAG84"/>
      <c r="JAH84"/>
      <c r="JAI84"/>
      <c r="JAJ84"/>
      <c r="JAK84"/>
      <c r="JAL84"/>
      <c r="JAM84"/>
      <c r="JAN84"/>
      <c r="JAO84"/>
      <c r="JAP84"/>
      <c r="JAQ84"/>
      <c r="JAR84"/>
      <c r="JAS84"/>
      <c r="JAT84"/>
      <c r="JAU84"/>
      <c r="JAV84"/>
      <c r="JAW84"/>
      <c r="JAX84"/>
      <c r="JAY84"/>
      <c r="JAZ84"/>
      <c r="JBA84"/>
      <c r="JBB84"/>
      <c r="JBC84"/>
      <c r="JBD84"/>
      <c r="JBE84"/>
      <c r="JBF84"/>
      <c r="JBG84"/>
      <c r="JBH84"/>
      <c r="JBI84"/>
      <c r="JBJ84"/>
      <c r="JBK84"/>
      <c r="JBL84"/>
      <c r="JBM84"/>
      <c r="JBN84"/>
      <c r="JBO84"/>
      <c r="JBP84"/>
      <c r="JBQ84"/>
      <c r="JBR84"/>
      <c r="JBS84"/>
      <c r="JBT84"/>
      <c r="JBU84"/>
      <c r="JBV84"/>
      <c r="JBW84"/>
      <c r="JBX84"/>
      <c r="JBY84"/>
      <c r="JBZ84"/>
      <c r="JCA84"/>
      <c r="JCB84"/>
      <c r="JCC84"/>
      <c r="JCD84"/>
      <c r="JCE84"/>
      <c r="JCF84"/>
      <c r="JCG84"/>
      <c r="JCH84"/>
      <c r="JCI84"/>
      <c r="JCJ84"/>
      <c r="JCK84"/>
      <c r="JCL84"/>
      <c r="JCM84"/>
      <c r="JCN84"/>
      <c r="JCO84"/>
      <c r="JCP84"/>
      <c r="JCQ84"/>
      <c r="JCR84"/>
      <c r="JCS84"/>
      <c r="JCT84"/>
      <c r="JCU84"/>
      <c r="JCV84"/>
      <c r="JCW84"/>
      <c r="JCX84"/>
      <c r="JCY84"/>
      <c r="JCZ84"/>
      <c r="JDA84"/>
      <c r="JDB84"/>
      <c r="JDC84"/>
      <c r="JDD84"/>
      <c r="JDE84"/>
      <c r="JDF84"/>
      <c r="JDG84"/>
      <c r="JDH84"/>
      <c r="JDI84"/>
      <c r="JDJ84"/>
      <c r="JDK84"/>
      <c r="JDL84"/>
      <c r="JDM84"/>
      <c r="JDN84"/>
      <c r="JDO84"/>
      <c r="JDP84"/>
      <c r="JDQ84"/>
      <c r="JDR84"/>
      <c r="JDS84"/>
      <c r="JDT84"/>
      <c r="JDU84"/>
      <c r="JDV84"/>
      <c r="JDW84"/>
      <c r="JDX84"/>
      <c r="JDY84"/>
      <c r="JDZ84"/>
      <c r="JEA84"/>
      <c r="JEB84"/>
      <c r="JEC84"/>
      <c r="JED84"/>
      <c r="JEE84"/>
      <c r="JEF84"/>
      <c r="JEG84"/>
      <c r="JEH84"/>
      <c r="JEI84"/>
      <c r="JEJ84"/>
      <c r="JEK84"/>
      <c r="JEL84"/>
      <c r="JEM84"/>
      <c r="JEN84"/>
      <c r="JEO84"/>
      <c r="JEP84"/>
      <c r="JEQ84"/>
      <c r="JER84"/>
      <c r="JES84"/>
      <c r="JET84"/>
      <c r="JEU84"/>
      <c r="JEV84"/>
      <c r="JEW84"/>
      <c r="JEX84"/>
      <c r="JEY84"/>
      <c r="JEZ84"/>
      <c r="JFA84"/>
      <c r="JFB84"/>
      <c r="JFC84"/>
      <c r="JFD84"/>
      <c r="JFE84"/>
      <c r="JFF84"/>
      <c r="JFG84"/>
      <c r="JFH84"/>
      <c r="JFI84"/>
      <c r="JFJ84"/>
      <c r="JFK84"/>
      <c r="JFL84"/>
      <c r="JFM84"/>
      <c r="JFN84"/>
      <c r="JFO84"/>
      <c r="JFP84"/>
      <c r="JFQ84"/>
      <c r="JFR84"/>
      <c r="JFS84"/>
      <c r="JFT84"/>
      <c r="JFU84"/>
      <c r="JFV84"/>
      <c r="JFW84"/>
      <c r="JFX84"/>
      <c r="JFY84"/>
      <c r="JFZ84"/>
      <c r="JGA84"/>
      <c r="JGB84"/>
      <c r="JGC84"/>
      <c r="JGD84"/>
      <c r="JGE84"/>
      <c r="JGF84"/>
      <c r="JGG84"/>
      <c r="JGH84"/>
      <c r="JGI84"/>
      <c r="JGJ84"/>
      <c r="JGK84"/>
      <c r="JGL84"/>
      <c r="JGM84"/>
      <c r="JGN84"/>
      <c r="JGO84"/>
      <c r="JGP84"/>
      <c r="JGQ84"/>
      <c r="JGR84"/>
      <c r="JGS84"/>
      <c r="JGT84"/>
      <c r="JGU84"/>
      <c r="JGV84"/>
      <c r="JGW84"/>
      <c r="JGX84"/>
      <c r="JGY84"/>
      <c r="JGZ84"/>
      <c r="JHA84"/>
      <c r="JHB84"/>
      <c r="JHC84"/>
      <c r="JHD84"/>
      <c r="JHE84"/>
      <c r="JHF84"/>
      <c r="JHG84"/>
      <c r="JHH84"/>
      <c r="JHI84"/>
      <c r="JHJ84"/>
      <c r="JHK84"/>
      <c r="JHL84"/>
      <c r="JHM84"/>
      <c r="JHN84"/>
      <c r="JHO84"/>
      <c r="JHP84"/>
      <c r="JHQ84"/>
      <c r="JHR84"/>
      <c r="JHS84"/>
      <c r="JHT84"/>
      <c r="JHU84"/>
      <c r="JHV84"/>
      <c r="JHW84"/>
      <c r="JHX84"/>
      <c r="JHY84"/>
      <c r="JHZ84"/>
      <c r="JIA84"/>
      <c r="JIB84"/>
      <c r="JIC84"/>
      <c r="JID84"/>
      <c r="JIE84"/>
      <c r="JIF84"/>
      <c r="JIG84"/>
      <c r="JIH84"/>
      <c r="JII84"/>
      <c r="JIJ84"/>
      <c r="JIK84"/>
      <c r="JIL84"/>
      <c r="JIM84"/>
      <c r="JIN84"/>
      <c r="JIO84"/>
      <c r="JIP84"/>
      <c r="JIQ84"/>
      <c r="JIR84"/>
      <c r="JIS84"/>
      <c r="JIT84"/>
      <c r="JIU84"/>
      <c r="JIV84"/>
      <c r="JIW84"/>
      <c r="JIX84"/>
      <c r="JIY84"/>
      <c r="JIZ84"/>
      <c r="JJA84"/>
      <c r="JJB84"/>
      <c r="JJC84"/>
      <c r="JJD84"/>
      <c r="JJE84"/>
      <c r="JJF84"/>
      <c r="JJG84"/>
      <c r="JJH84"/>
      <c r="JJI84"/>
      <c r="JJJ84"/>
      <c r="JJK84"/>
      <c r="JJL84"/>
      <c r="JJM84"/>
      <c r="JJN84"/>
      <c r="JJO84"/>
      <c r="JJP84"/>
      <c r="JJQ84"/>
      <c r="JJR84"/>
      <c r="JJS84"/>
      <c r="JJT84"/>
      <c r="JJU84"/>
      <c r="JJV84"/>
      <c r="JJW84"/>
      <c r="JJX84"/>
      <c r="JJY84"/>
      <c r="JJZ84"/>
      <c r="JKA84"/>
      <c r="JKB84"/>
      <c r="JKC84"/>
      <c r="JKD84"/>
      <c r="JKE84"/>
      <c r="JKF84"/>
      <c r="JKG84"/>
      <c r="JKH84"/>
      <c r="JKI84"/>
      <c r="JKJ84"/>
      <c r="JKK84"/>
      <c r="JKL84"/>
      <c r="JKM84"/>
      <c r="JKN84"/>
      <c r="JKO84"/>
      <c r="JKP84"/>
      <c r="JKQ84"/>
      <c r="JKR84"/>
      <c r="JKS84"/>
      <c r="JKT84"/>
      <c r="JKU84"/>
      <c r="JKV84"/>
      <c r="JKW84"/>
      <c r="JKX84"/>
      <c r="JKY84"/>
      <c r="JKZ84"/>
      <c r="JLA84"/>
      <c r="JLB84"/>
      <c r="JLC84"/>
      <c r="JLD84"/>
      <c r="JLE84"/>
      <c r="JLF84"/>
      <c r="JLG84"/>
      <c r="JLH84"/>
      <c r="JLI84"/>
      <c r="JLJ84"/>
      <c r="JLK84"/>
      <c r="JLL84"/>
      <c r="JLM84"/>
      <c r="JLN84"/>
      <c r="JLO84"/>
      <c r="JLP84"/>
      <c r="JLQ84"/>
      <c r="JLR84"/>
      <c r="JLS84"/>
      <c r="JLT84"/>
      <c r="JLU84"/>
      <c r="JLV84"/>
      <c r="JLW84"/>
      <c r="JLX84"/>
      <c r="JLY84"/>
      <c r="JLZ84"/>
      <c r="JMA84"/>
      <c r="JMB84"/>
      <c r="JMC84"/>
      <c r="JMD84"/>
      <c r="JME84"/>
      <c r="JMF84"/>
      <c r="JMG84"/>
      <c r="JMH84"/>
      <c r="JMI84"/>
      <c r="JMJ84"/>
      <c r="JMK84"/>
      <c r="JML84"/>
      <c r="JMM84"/>
      <c r="JMN84"/>
      <c r="JMO84"/>
      <c r="JMP84"/>
      <c r="JMQ84"/>
      <c r="JMR84"/>
      <c r="JMS84"/>
      <c r="JMT84"/>
      <c r="JMU84"/>
      <c r="JMV84"/>
      <c r="JMW84"/>
      <c r="JMX84"/>
      <c r="JMY84"/>
      <c r="JMZ84"/>
      <c r="JNA84"/>
      <c r="JNB84"/>
      <c r="JNC84"/>
      <c r="JND84"/>
      <c r="JNE84"/>
      <c r="JNF84"/>
      <c r="JNG84"/>
      <c r="JNH84"/>
      <c r="JNI84"/>
      <c r="JNJ84"/>
      <c r="JNK84"/>
      <c r="JNL84"/>
      <c r="JNM84"/>
      <c r="JNN84"/>
      <c r="JNO84"/>
      <c r="JNP84"/>
      <c r="JNQ84"/>
      <c r="JNR84"/>
      <c r="JNS84"/>
      <c r="JNT84"/>
      <c r="JNU84"/>
      <c r="JNV84"/>
      <c r="JNW84"/>
      <c r="JNX84"/>
      <c r="JNY84"/>
      <c r="JNZ84"/>
      <c r="JOA84"/>
      <c r="JOB84"/>
      <c r="JOC84"/>
      <c r="JOD84"/>
      <c r="JOE84"/>
      <c r="JOF84"/>
      <c r="JOG84"/>
      <c r="JOH84"/>
      <c r="JOI84"/>
      <c r="JOJ84"/>
      <c r="JOK84"/>
      <c r="JOL84"/>
      <c r="JOM84"/>
      <c r="JON84"/>
      <c r="JOO84"/>
      <c r="JOP84"/>
      <c r="JOQ84"/>
      <c r="JOR84"/>
      <c r="JOS84"/>
      <c r="JOT84"/>
      <c r="JOU84"/>
      <c r="JOV84"/>
      <c r="JOW84"/>
      <c r="JOX84"/>
      <c r="JOY84"/>
      <c r="JOZ84"/>
      <c r="JPA84"/>
      <c r="JPB84"/>
      <c r="JPC84"/>
      <c r="JPD84"/>
      <c r="JPE84"/>
      <c r="JPF84"/>
      <c r="JPG84"/>
      <c r="JPH84"/>
      <c r="JPI84"/>
      <c r="JPJ84"/>
      <c r="JPK84"/>
      <c r="JPL84"/>
      <c r="JPM84"/>
      <c r="JPN84"/>
      <c r="JPO84"/>
      <c r="JPP84"/>
      <c r="JPQ84"/>
      <c r="JPR84"/>
      <c r="JPS84"/>
      <c r="JPT84"/>
      <c r="JPU84"/>
      <c r="JPV84"/>
      <c r="JPW84"/>
      <c r="JPX84"/>
      <c r="JPY84"/>
      <c r="JPZ84"/>
      <c r="JQA84"/>
      <c r="JQB84"/>
      <c r="JQC84"/>
      <c r="JQD84"/>
      <c r="JQE84"/>
      <c r="JQF84"/>
      <c r="JQG84"/>
      <c r="JQH84"/>
      <c r="JQI84"/>
      <c r="JQJ84"/>
      <c r="JQK84"/>
      <c r="JQL84"/>
      <c r="JQM84"/>
      <c r="JQN84"/>
      <c r="JQO84"/>
      <c r="JQP84"/>
      <c r="JQQ84"/>
      <c r="JQR84"/>
      <c r="JQS84"/>
      <c r="JQT84"/>
      <c r="JQU84"/>
      <c r="JQV84"/>
      <c r="JQW84"/>
      <c r="JQX84"/>
      <c r="JQY84"/>
      <c r="JQZ84"/>
      <c r="JRA84"/>
      <c r="JRB84"/>
      <c r="JRC84"/>
      <c r="JRD84"/>
      <c r="JRE84"/>
      <c r="JRF84"/>
      <c r="JRG84"/>
      <c r="JRH84"/>
      <c r="JRI84"/>
      <c r="JRJ84"/>
      <c r="JRK84"/>
      <c r="JRL84"/>
      <c r="JRM84"/>
      <c r="JRN84"/>
      <c r="JRO84"/>
      <c r="JRP84"/>
      <c r="JRQ84"/>
      <c r="JRR84"/>
      <c r="JRS84"/>
      <c r="JRT84"/>
      <c r="JRU84"/>
      <c r="JRV84"/>
      <c r="JRW84"/>
      <c r="JRX84"/>
      <c r="JRY84"/>
      <c r="JRZ84"/>
      <c r="JSA84"/>
      <c r="JSB84"/>
      <c r="JSC84"/>
      <c r="JSD84"/>
      <c r="JSE84"/>
      <c r="JSF84"/>
      <c r="JSG84"/>
      <c r="JSH84"/>
      <c r="JSI84"/>
      <c r="JSJ84"/>
      <c r="JSK84"/>
      <c r="JSL84"/>
      <c r="JSM84"/>
      <c r="JSN84"/>
      <c r="JSO84"/>
      <c r="JSP84"/>
      <c r="JSQ84"/>
      <c r="JSR84"/>
      <c r="JSS84"/>
      <c r="JST84"/>
      <c r="JSU84"/>
      <c r="JSV84"/>
      <c r="JSW84"/>
      <c r="JSX84"/>
      <c r="JSY84"/>
      <c r="JSZ84"/>
      <c r="JTA84"/>
      <c r="JTB84"/>
      <c r="JTC84"/>
      <c r="JTD84"/>
      <c r="JTE84"/>
      <c r="JTF84"/>
      <c r="JTG84"/>
      <c r="JTH84"/>
      <c r="JTI84"/>
      <c r="JTJ84"/>
      <c r="JTK84"/>
      <c r="JTL84"/>
      <c r="JTM84"/>
      <c r="JTN84"/>
      <c r="JTO84"/>
      <c r="JTP84"/>
      <c r="JTQ84"/>
      <c r="JTR84"/>
      <c r="JTS84"/>
      <c r="JTT84"/>
      <c r="JTU84"/>
      <c r="JTV84"/>
      <c r="JTW84"/>
      <c r="JTX84"/>
      <c r="JTY84"/>
      <c r="JTZ84"/>
      <c r="JUA84"/>
      <c r="JUB84"/>
      <c r="JUC84"/>
      <c r="JUD84"/>
      <c r="JUE84"/>
      <c r="JUF84"/>
      <c r="JUG84"/>
      <c r="JUH84"/>
      <c r="JUI84"/>
      <c r="JUJ84"/>
      <c r="JUK84"/>
      <c r="JUL84"/>
      <c r="JUM84"/>
      <c r="JUN84"/>
      <c r="JUO84"/>
      <c r="JUP84"/>
      <c r="JUQ84"/>
      <c r="JUR84"/>
      <c r="JUS84"/>
      <c r="JUT84"/>
      <c r="JUU84"/>
      <c r="JUV84"/>
      <c r="JUW84"/>
      <c r="JUX84"/>
      <c r="JUY84"/>
      <c r="JUZ84"/>
      <c r="JVA84"/>
      <c r="JVB84"/>
      <c r="JVC84"/>
      <c r="JVD84"/>
      <c r="JVE84"/>
      <c r="JVF84"/>
      <c r="JVG84"/>
      <c r="JVH84"/>
      <c r="JVI84"/>
      <c r="JVJ84"/>
      <c r="JVK84"/>
      <c r="JVL84"/>
      <c r="JVM84"/>
      <c r="JVN84"/>
      <c r="JVO84"/>
      <c r="JVP84"/>
      <c r="JVQ84"/>
      <c r="JVR84"/>
      <c r="JVS84"/>
      <c r="JVT84"/>
      <c r="JVU84"/>
      <c r="JVV84"/>
      <c r="JVW84"/>
      <c r="JVX84"/>
      <c r="JVY84"/>
      <c r="JVZ84"/>
      <c r="JWA84"/>
      <c r="JWB84"/>
      <c r="JWC84"/>
      <c r="JWD84"/>
      <c r="JWE84"/>
      <c r="JWF84"/>
      <c r="JWG84"/>
      <c r="JWH84"/>
      <c r="JWI84"/>
      <c r="JWJ84"/>
      <c r="JWK84"/>
      <c r="JWL84"/>
      <c r="JWM84"/>
      <c r="JWN84"/>
      <c r="JWO84"/>
      <c r="JWP84"/>
      <c r="JWQ84"/>
      <c r="JWR84"/>
      <c r="JWS84"/>
      <c r="JWT84"/>
      <c r="JWU84"/>
      <c r="JWV84"/>
      <c r="JWW84"/>
      <c r="JWX84"/>
      <c r="JWY84"/>
      <c r="JWZ84"/>
      <c r="JXA84"/>
      <c r="JXB84"/>
      <c r="JXC84"/>
      <c r="JXD84"/>
      <c r="JXE84"/>
      <c r="JXF84"/>
      <c r="JXG84"/>
      <c r="JXH84"/>
      <c r="JXI84"/>
      <c r="JXJ84"/>
      <c r="JXK84"/>
      <c r="JXL84"/>
      <c r="JXM84"/>
      <c r="JXN84"/>
      <c r="JXO84"/>
      <c r="JXP84"/>
      <c r="JXQ84"/>
      <c r="JXR84"/>
      <c r="JXS84"/>
      <c r="JXT84"/>
      <c r="JXU84"/>
      <c r="JXV84"/>
      <c r="JXW84"/>
      <c r="JXX84"/>
      <c r="JXY84"/>
      <c r="JXZ84"/>
      <c r="JYA84"/>
      <c r="JYB84"/>
      <c r="JYC84"/>
      <c r="JYD84"/>
      <c r="JYE84"/>
      <c r="JYF84"/>
      <c r="JYG84"/>
      <c r="JYH84"/>
      <c r="JYI84"/>
      <c r="JYJ84"/>
      <c r="JYK84"/>
      <c r="JYL84"/>
      <c r="JYM84"/>
      <c r="JYN84"/>
      <c r="JYO84"/>
      <c r="JYP84"/>
      <c r="JYQ84"/>
      <c r="JYR84"/>
      <c r="JYS84"/>
      <c r="JYT84"/>
      <c r="JYU84"/>
      <c r="JYV84"/>
      <c r="JYW84"/>
      <c r="JYX84"/>
      <c r="JYY84"/>
      <c r="JYZ84"/>
      <c r="JZA84"/>
      <c r="JZB84"/>
      <c r="JZC84"/>
      <c r="JZD84"/>
      <c r="JZE84"/>
      <c r="JZF84"/>
      <c r="JZG84"/>
      <c r="JZH84"/>
      <c r="JZI84"/>
      <c r="JZJ84"/>
      <c r="JZK84"/>
      <c r="JZL84"/>
      <c r="JZM84"/>
      <c r="JZN84"/>
      <c r="JZO84"/>
      <c r="JZP84"/>
      <c r="JZQ84"/>
      <c r="JZR84"/>
      <c r="JZS84"/>
      <c r="JZT84"/>
      <c r="JZU84"/>
      <c r="JZV84"/>
      <c r="JZW84"/>
      <c r="JZX84"/>
      <c r="JZY84"/>
      <c r="JZZ84"/>
      <c r="KAA84"/>
      <c r="KAB84"/>
      <c r="KAC84"/>
      <c r="KAD84"/>
      <c r="KAE84"/>
      <c r="KAF84"/>
      <c r="KAG84"/>
      <c r="KAH84"/>
      <c r="KAI84"/>
      <c r="KAJ84"/>
      <c r="KAK84"/>
      <c r="KAL84"/>
      <c r="KAM84"/>
      <c r="KAN84"/>
      <c r="KAO84"/>
      <c r="KAP84"/>
      <c r="KAQ84"/>
      <c r="KAR84"/>
      <c r="KAS84"/>
      <c r="KAT84"/>
      <c r="KAU84"/>
      <c r="KAV84"/>
      <c r="KAW84"/>
      <c r="KAX84"/>
      <c r="KAY84"/>
      <c r="KAZ84"/>
      <c r="KBA84"/>
      <c r="KBB84"/>
      <c r="KBC84"/>
      <c r="KBD84"/>
      <c r="KBE84"/>
      <c r="KBF84"/>
      <c r="KBG84"/>
      <c r="KBH84"/>
      <c r="KBI84"/>
      <c r="KBJ84"/>
      <c r="KBK84"/>
      <c r="KBL84"/>
      <c r="KBM84"/>
      <c r="KBN84"/>
      <c r="KBO84"/>
      <c r="KBP84"/>
      <c r="KBQ84"/>
      <c r="KBR84"/>
      <c r="KBS84"/>
      <c r="KBT84"/>
      <c r="KBU84"/>
      <c r="KBV84"/>
      <c r="KBW84"/>
      <c r="KBX84"/>
      <c r="KBY84"/>
      <c r="KBZ84"/>
      <c r="KCA84"/>
      <c r="KCB84"/>
      <c r="KCC84"/>
      <c r="KCD84"/>
      <c r="KCE84"/>
      <c r="KCF84"/>
      <c r="KCG84"/>
      <c r="KCH84"/>
      <c r="KCI84"/>
      <c r="KCJ84"/>
      <c r="KCK84"/>
      <c r="KCL84"/>
      <c r="KCM84"/>
      <c r="KCN84"/>
      <c r="KCO84"/>
      <c r="KCP84"/>
      <c r="KCQ84"/>
      <c r="KCR84"/>
      <c r="KCS84"/>
      <c r="KCT84"/>
      <c r="KCU84"/>
      <c r="KCV84"/>
      <c r="KCW84"/>
      <c r="KCX84"/>
      <c r="KCY84"/>
      <c r="KCZ84"/>
      <c r="KDA84"/>
      <c r="KDB84"/>
      <c r="KDC84"/>
      <c r="KDD84"/>
      <c r="KDE84"/>
      <c r="KDF84"/>
      <c r="KDG84"/>
      <c r="KDH84"/>
      <c r="KDI84"/>
      <c r="KDJ84"/>
      <c r="KDK84"/>
      <c r="KDL84"/>
      <c r="KDM84"/>
      <c r="KDN84"/>
      <c r="KDO84"/>
      <c r="KDP84"/>
      <c r="KDQ84"/>
      <c r="KDR84"/>
      <c r="KDS84"/>
      <c r="KDT84"/>
      <c r="KDU84"/>
      <c r="KDV84"/>
      <c r="KDW84"/>
      <c r="KDX84"/>
      <c r="KDY84"/>
      <c r="KDZ84"/>
      <c r="KEA84"/>
      <c r="KEB84"/>
      <c r="KEC84"/>
      <c r="KED84"/>
      <c r="KEE84"/>
      <c r="KEF84"/>
      <c r="KEG84"/>
      <c r="KEH84"/>
      <c r="KEI84"/>
      <c r="KEJ84"/>
      <c r="KEK84"/>
      <c r="KEL84"/>
      <c r="KEM84"/>
      <c r="KEN84"/>
      <c r="KEO84"/>
      <c r="KEP84"/>
      <c r="KEQ84"/>
      <c r="KER84"/>
      <c r="KES84"/>
      <c r="KET84"/>
      <c r="KEU84"/>
      <c r="KEV84"/>
      <c r="KEW84"/>
      <c r="KEX84"/>
      <c r="KEY84"/>
      <c r="KEZ84"/>
      <c r="KFA84"/>
      <c r="KFB84"/>
      <c r="KFC84"/>
      <c r="KFD84"/>
      <c r="KFE84"/>
      <c r="KFF84"/>
      <c r="KFG84"/>
      <c r="KFH84"/>
      <c r="KFI84"/>
      <c r="KFJ84"/>
      <c r="KFK84"/>
      <c r="KFL84"/>
      <c r="KFM84"/>
      <c r="KFN84"/>
      <c r="KFO84"/>
      <c r="KFP84"/>
      <c r="KFQ84"/>
      <c r="KFR84"/>
      <c r="KFS84"/>
      <c r="KFT84"/>
      <c r="KFU84"/>
      <c r="KFV84"/>
      <c r="KFW84"/>
      <c r="KFX84"/>
      <c r="KFY84"/>
      <c r="KFZ84"/>
      <c r="KGA84"/>
      <c r="KGB84"/>
      <c r="KGC84"/>
      <c r="KGD84"/>
      <c r="KGE84"/>
      <c r="KGF84"/>
      <c r="KGG84"/>
      <c r="KGH84"/>
      <c r="KGI84"/>
      <c r="KGJ84"/>
      <c r="KGK84"/>
      <c r="KGL84"/>
      <c r="KGM84"/>
      <c r="KGN84"/>
      <c r="KGO84"/>
      <c r="KGP84"/>
      <c r="KGQ84"/>
      <c r="KGR84"/>
      <c r="KGS84"/>
      <c r="KGT84"/>
      <c r="KGU84"/>
      <c r="KGV84"/>
      <c r="KGW84"/>
      <c r="KGX84"/>
      <c r="KGY84"/>
      <c r="KGZ84"/>
      <c r="KHA84"/>
      <c r="KHB84"/>
      <c r="KHC84"/>
      <c r="KHD84"/>
      <c r="KHE84"/>
      <c r="KHF84"/>
      <c r="KHG84"/>
      <c r="KHH84"/>
      <c r="KHI84"/>
      <c r="KHJ84"/>
      <c r="KHK84"/>
      <c r="KHL84"/>
      <c r="KHM84"/>
      <c r="KHN84"/>
      <c r="KHO84"/>
      <c r="KHP84"/>
      <c r="KHQ84"/>
      <c r="KHR84"/>
      <c r="KHS84"/>
      <c r="KHT84"/>
      <c r="KHU84"/>
      <c r="KHV84"/>
      <c r="KHW84"/>
      <c r="KHX84"/>
      <c r="KHY84"/>
      <c r="KHZ84"/>
      <c r="KIA84"/>
      <c r="KIB84"/>
      <c r="KIC84"/>
      <c r="KID84"/>
      <c r="KIE84"/>
      <c r="KIF84"/>
      <c r="KIG84"/>
      <c r="KIH84"/>
      <c r="KII84"/>
      <c r="KIJ84"/>
      <c r="KIK84"/>
      <c r="KIL84"/>
      <c r="KIM84"/>
      <c r="KIN84"/>
      <c r="KIO84"/>
      <c r="KIP84"/>
      <c r="KIQ84"/>
      <c r="KIR84"/>
      <c r="KIS84"/>
      <c r="KIT84"/>
      <c r="KIU84"/>
      <c r="KIV84"/>
      <c r="KIW84"/>
      <c r="KIX84"/>
      <c r="KIY84"/>
      <c r="KIZ84"/>
      <c r="KJA84"/>
      <c r="KJB84"/>
      <c r="KJC84"/>
      <c r="KJD84"/>
      <c r="KJE84"/>
      <c r="KJF84"/>
      <c r="KJG84"/>
      <c r="KJH84"/>
      <c r="KJI84"/>
      <c r="KJJ84"/>
      <c r="KJK84"/>
      <c r="KJL84"/>
      <c r="KJM84"/>
      <c r="KJN84"/>
      <c r="KJO84"/>
      <c r="KJP84"/>
      <c r="KJQ84"/>
      <c r="KJR84"/>
      <c r="KJS84"/>
      <c r="KJT84"/>
      <c r="KJU84"/>
      <c r="KJV84"/>
      <c r="KJW84"/>
      <c r="KJX84"/>
      <c r="KJY84"/>
      <c r="KJZ84"/>
      <c r="KKA84"/>
      <c r="KKB84"/>
      <c r="KKC84"/>
      <c r="KKD84"/>
      <c r="KKE84"/>
      <c r="KKF84"/>
      <c r="KKG84"/>
      <c r="KKH84"/>
      <c r="KKI84"/>
      <c r="KKJ84"/>
      <c r="KKK84"/>
      <c r="KKL84"/>
      <c r="KKM84"/>
      <c r="KKN84"/>
      <c r="KKO84"/>
      <c r="KKP84"/>
      <c r="KKQ84"/>
      <c r="KKR84"/>
      <c r="KKS84"/>
      <c r="KKT84"/>
      <c r="KKU84"/>
      <c r="KKV84"/>
      <c r="KKW84"/>
      <c r="KKX84"/>
      <c r="KKY84"/>
      <c r="KKZ84"/>
      <c r="KLA84"/>
      <c r="KLB84"/>
      <c r="KLC84"/>
      <c r="KLD84"/>
      <c r="KLE84"/>
      <c r="KLF84"/>
      <c r="KLG84"/>
      <c r="KLH84"/>
      <c r="KLI84"/>
      <c r="KLJ84"/>
      <c r="KLK84"/>
      <c r="KLL84"/>
      <c r="KLM84"/>
      <c r="KLN84"/>
      <c r="KLO84"/>
      <c r="KLP84"/>
      <c r="KLQ84"/>
      <c r="KLR84"/>
      <c r="KLS84"/>
      <c r="KLT84"/>
      <c r="KLU84"/>
      <c r="KLV84"/>
      <c r="KLW84"/>
      <c r="KLX84"/>
      <c r="KLY84"/>
      <c r="KLZ84"/>
      <c r="KMA84"/>
      <c r="KMB84"/>
      <c r="KMC84"/>
      <c r="KMD84"/>
      <c r="KME84"/>
      <c r="KMF84"/>
      <c r="KMG84"/>
      <c r="KMH84"/>
      <c r="KMI84"/>
      <c r="KMJ84"/>
      <c r="KMK84"/>
      <c r="KML84"/>
      <c r="KMM84"/>
      <c r="KMN84"/>
      <c r="KMO84"/>
      <c r="KMP84"/>
      <c r="KMQ84"/>
      <c r="KMR84"/>
      <c r="KMS84"/>
      <c r="KMT84"/>
      <c r="KMU84"/>
      <c r="KMV84"/>
      <c r="KMW84"/>
      <c r="KMX84"/>
      <c r="KMY84"/>
      <c r="KMZ84"/>
      <c r="KNA84"/>
      <c r="KNB84"/>
      <c r="KNC84"/>
      <c r="KND84"/>
      <c r="KNE84"/>
      <c r="KNF84"/>
      <c r="KNG84"/>
      <c r="KNH84"/>
      <c r="KNI84"/>
      <c r="KNJ84"/>
      <c r="KNK84"/>
      <c r="KNL84"/>
      <c r="KNM84"/>
      <c r="KNN84"/>
      <c r="KNO84"/>
      <c r="KNP84"/>
      <c r="KNQ84"/>
      <c r="KNR84"/>
      <c r="KNS84"/>
      <c r="KNT84"/>
      <c r="KNU84"/>
      <c r="KNV84"/>
      <c r="KNW84"/>
      <c r="KNX84"/>
      <c r="KNY84"/>
      <c r="KNZ84"/>
      <c r="KOA84"/>
      <c r="KOB84"/>
      <c r="KOC84"/>
      <c r="KOD84"/>
      <c r="KOE84"/>
      <c r="KOF84"/>
      <c r="KOG84"/>
      <c r="KOH84"/>
      <c r="KOI84"/>
      <c r="KOJ84"/>
      <c r="KOK84"/>
      <c r="KOL84"/>
      <c r="KOM84"/>
      <c r="KON84"/>
      <c r="KOO84"/>
      <c r="KOP84"/>
      <c r="KOQ84"/>
      <c r="KOR84"/>
      <c r="KOS84"/>
      <c r="KOT84"/>
      <c r="KOU84"/>
      <c r="KOV84"/>
      <c r="KOW84"/>
      <c r="KOX84"/>
      <c r="KOY84"/>
      <c r="KOZ84"/>
      <c r="KPA84"/>
      <c r="KPB84"/>
      <c r="KPC84"/>
      <c r="KPD84"/>
      <c r="KPE84"/>
      <c r="KPF84"/>
      <c r="KPG84"/>
      <c r="KPH84"/>
      <c r="KPI84"/>
      <c r="KPJ84"/>
      <c r="KPK84"/>
      <c r="KPL84"/>
      <c r="KPM84"/>
      <c r="KPN84"/>
      <c r="KPO84"/>
      <c r="KPP84"/>
      <c r="KPQ84"/>
      <c r="KPR84"/>
      <c r="KPS84"/>
      <c r="KPT84"/>
      <c r="KPU84"/>
      <c r="KPV84"/>
      <c r="KPW84"/>
      <c r="KPX84"/>
      <c r="KPY84"/>
      <c r="KPZ84"/>
      <c r="KQA84"/>
      <c r="KQB84"/>
      <c r="KQC84"/>
      <c r="KQD84"/>
      <c r="KQE84"/>
      <c r="KQF84"/>
      <c r="KQG84"/>
      <c r="KQH84"/>
      <c r="KQI84"/>
      <c r="KQJ84"/>
      <c r="KQK84"/>
      <c r="KQL84"/>
      <c r="KQM84"/>
      <c r="KQN84"/>
      <c r="KQO84"/>
      <c r="KQP84"/>
      <c r="KQQ84"/>
      <c r="KQR84"/>
      <c r="KQS84"/>
      <c r="KQT84"/>
      <c r="KQU84"/>
      <c r="KQV84"/>
      <c r="KQW84"/>
      <c r="KQX84"/>
      <c r="KQY84"/>
      <c r="KQZ84"/>
      <c r="KRA84"/>
      <c r="KRB84"/>
      <c r="KRC84"/>
      <c r="KRD84"/>
      <c r="KRE84"/>
      <c r="KRF84"/>
      <c r="KRG84"/>
      <c r="KRH84"/>
      <c r="KRI84"/>
      <c r="KRJ84"/>
      <c r="KRK84"/>
      <c r="KRL84"/>
      <c r="KRM84"/>
      <c r="KRN84"/>
      <c r="KRO84"/>
      <c r="KRP84"/>
      <c r="KRQ84"/>
      <c r="KRR84"/>
      <c r="KRS84"/>
      <c r="KRT84"/>
      <c r="KRU84"/>
      <c r="KRV84"/>
      <c r="KRW84"/>
      <c r="KRX84"/>
      <c r="KRY84"/>
      <c r="KRZ84"/>
      <c r="KSA84"/>
      <c r="KSB84"/>
      <c r="KSC84"/>
      <c r="KSD84"/>
      <c r="KSE84"/>
      <c r="KSF84"/>
      <c r="KSG84"/>
      <c r="KSH84"/>
      <c r="KSI84"/>
      <c r="KSJ84"/>
      <c r="KSK84"/>
      <c r="KSL84"/>
      <c r="KSM84"/>
      <c r="KSN84"/>
      <c r="KSO84"/>
      <c r="KSP84"/>
      <c r="KSQ84"/>
      <c r="KSR84"/>
      <c r="KSS84"/>
      <c r="KST84"/>
      <c r="KSU84"/>
      <c r="KSV84"/>
      <c r="KSW84"/>
      <c r="KSX84"/>
      <c r="KSY84"/>
      <c r="KSZ84"/>
      <c r="KTA84"/>
      <c r="KTB84"/>
      <c r="KTC84"/>
      <c r="KTD84"/>
      <c r="KTE84"/>
      <c r="KTF84"/>
      <c r="KTG84"/>
      <c r="KTH84"/>
      <c r="KTI84"/>
      <c r="KTJ84"/>
      <c r="KTK84"/>
      <c r="KTL84"/>
      <c r="KTM84"/>
      <c r="KTN84"/>
      <c r="KTO84"/>
      <c r="KTP84"/>
      <c r="KTQ84"/>
      <c r="KTR84"/>
      <c r="KTS84"/>
      <c r="KTT84"/>
      <c r="KTU84"/>
      <c r="KTV84"/>
      <c r="KTW84"/>
      <c r="KTX84"/>
      <c r="KTY84"/>
      <c r="KTZ84"/>
      <c r="KUA84"/>
      <c r="KUB84"/>
      <c r="KUC84"/>
      <c r="KUD84"/>
      <c r="KUE84"/>
      <c r="KUF84"/>
      <c r="KUG84"/>
      <c r="KUH84"/>
      <c r="KUI84"/>
      <c r="KUJ84"/>
      <c r="KUK84"/>
      <c r="KUL84"/>
      <c r="KUM84"/>
      <c r="KUN84"/>
      <c r="KUO84"/>
      <c r="KUP84"/>
      <c r="KUQ84"/>
      <c r="KUR84"/>
      <c r="KUS84"/>
      <c r="KUT84"/>
      <c r="KUU84"/>
      <c r="KUV84"/>
      <c r="KUW84"/>
      <c r="KUX84"/>
      <c r="KUY84"/>
      <c r="KUZ84"/>
      <c r="KVA84"/>
      <c r="KVB84"/>
      <c r="KVC84"/>
      <c r="KVD84"/>
      <c r="KVE84"/>
      <c r="KVF84"/>
      <c r="KVG84"/>
      <c r="KVH84"/>
      <c r="KVI84"/>
      <c r="KVJ84"/>
      <c r="KVK84"/>
      <c r="KVL84"/>
      <c r="KVM84"/>
      <c r="KVN84"/>
      <c r="KVO84"/>
      <c r="KVP84"/>
      <c r="KVQ84"/>
      <c r="KVR84"/>
      <c r="KVS84"/>
      <c r="KVT84"/>
      <c r="KVU84"/>
      <c r="KVV84"/>
      <c r="KVW84"/>
      <c r="KVX84"/>
      <c r="KVY84"/>
      <c r="KVZ84"/>
      <c r="KWA84"/>
      <c r="KWB84"/>
      <c r="KWC84"/>
      <c r="KWD84"/>
      <c r="KWE84"/>
      <c r="KWF84"/>
      <c r="KWG84"/>
      <c r="KWH84"/>
      <c r="KWI84"/>
      <c r="KWJ84"/>
      <c r="KWK84"/>
      <c r="KWL84"/>
      <c r="KWM84"/>
      <c r="KWN84"/>
      <c r="KWO84"/>
      <c r="KWP84"/>
      <c r="KWQ84"/>
      <c r="KWR84"/>
      <c r="KWS84"/>
      <c r="KWT84"/>
      <c r="KWU84"/>
      <c r="KWV84"/>
      <c r="KWW84"/>
      <c r="KWX84"/>
      <c r="KWY84"/>
      <c r="KWZ84"/>
      <c r="KXA84"/>
      <c r="KXB84"/>
      <c r="KXC84"/>
      <c r="KXD84"/>
      <c r="KXE84"/>
      <c r="KXF84"/>
      <c r="KXG84"/>
      <c r="KXH84"/>
      <c r="KXI84"/>
      <c r="KXJ84"/>
      <c r="KXK84"/>
      <c r="KXL84"/>
      <c r="KXM84"/>
      <c r="KXN84"/>
      <c r="KXO84"/>
      <c r="KXP84"/>
      <c r="KXQ84"/>
      <c r="KXR84"/>
      <c r="KXS84"/>
      <c r="KXT84"/>
      <c r="KXU84"/>
      <c r="KXV84"/>
      <c r="KXW84"/>
      <c r="KXX84"/>
      <c r="KXY84"/>
      <c r="KXZ84"/>
      <c r="KYA84"/>
      <c r="KYB84"/>
      <c r="KYC84"/>
      <c r="KYD84"/>
      <c r="KYE84"/>
      <c r="KYF84"/>
      <c r="KYG84"/>
      <c r="KYH84"/>
      <c r="KYI84"/>
      <c r="KYJ84"/>
      <c r="KYK84"/>
      <c r="KYL84"/>
      <c r="KYM84"/>
      <c r="KYN84"/>
      <c r="KYO84"/>
      <c r="KYP84"/>
      <c r="KYQ84"/>
      <c r="KYR84"/>
      <c r="KYS84"/>
      <c r="KYT84"/>
      <c r="KYU84"/>
      <c r="KYV84"/>
      <c r="KYW84"/>
      <c r="KYX84"/>
      <c r="KYY84"/>
      <c r="KYZ84"/>
      <c r="KZA84"/>
      <c r="KZB84"/>
      <c r="KZC84"/>
      <c r="KZD84"/>
      <c r="KZE84"/>
      <c r="KZF84"/>
      <c r="KZG84"/>
      <c r="KZH84"/>
      <c r="KZI84"/>
      <c r="KZJ84"/>
      <c r="KZK84"/>
      <c r="KZL84"/>
      <c r="KZM84"/>
      <c r="KZN84"/>
      <c r="KZO84"/>
      <c r="KZP84"/>
      <c r="KZQ84"/>
      <c r="KZR84"/>
      <c r="KZS84"/>
      <c r="KZT84"/>
      <c r="KZU84"/>
      <c r="KZV84"/>
      <c r="KZW84"/>
      <c r="KZX84"/>
      <c r="KZY84"/>
      <c r="KZZ84"/>
      <c r="LAA84"/>
      <c r="LAB84"/>
      <c r="LAC84"/>
      <c r="LAD84"/>
      <c r="LAE84"/>
      <c r="LAF84"/>
      <c r="LAG84"/>
      <c r="LAH84"/>
      <c r="LAI84"/>
      <c r="LAJ84"/>
      <c r="LAK84"/>
      <c r="LAL84"/>
      <c r="LAM84"/>
      <c r="LAN84"/>
      <c r="LAO84"/>
      <c r="LAP84"/>
      <c r="LAQ84"/>
      <c r="LAR84"/>
      <c r="LAS84"/>
      <c r="LAT84"/>
      <c r="LAU84"/>
      <c r="LAV84"/>
      <c r="LAW84"/>
      <c r="LAX84"/>
      <c r="LAY84"/>
      <c r="LAZ84"/>
      <c r="LBA84"/>
      <c r="LBB84"/>
      <c r="LBC84"/>
      <c r="LBD84"/>
      <c r="LBE84"/>
      <c r="LBF84"/>
      <c r="LBG84"/>
      <c r="LBH84"/>
      <c r="LBI84"/>
      <c r="LBJ84"/>
      <c r="LBK84"/>
      <c r="LBL84"/>
      <c r="LBM84"/>
      <c r="LBN84"/>
      <c r="LBO84"/>
      <c r="LBP84"/>
      <c r="LBQ84"/>
      <c r="LBR84"/>
      <c r="LBS84"/>
      <c r="LBT84"/>
      <c r="LBU84"/>
      <c r="LBV84"/>
      <c r="LBW84"/>
      <c r="LBX84"/>
      <c r="LBY84"/>
      <c r="LBZ84"/>
      <c r="LCA84"/>
      <c r="LCB84"/>
      <c r="LCC84"/>
      <c r="LCD84"/>
      <c r="LCE84"/>
      <c r="LCF84"/>
      <c r="LCG84"/>
      <c r="LCH84"/>
      <c r="LCI84"/>
      <c r="LCJ84"/>
      <c r="LCK84"/>
      <c r="LCL84"/>
      <c r="LCM84"/>
      <c r="LCN84"/>
      <c r="LCO84"/>
      <c r="LCP84"/>
      <c r="LCQ84"/>
      <c r="LCR84"/>
      <c r="LCS84"/>
      <c r="LCT84"/>
      <c r="LCU84"/>
      <c r="LCV84"/>
      <c r="LCW84"/>
      <c r="LCX84"/>
      <c r="LCY84"/>
      <c r="LCZ84"/>
      <c r="LDA84"/>
      <c r="LDB84"/>
      <c r="LDC84"/>
      <c r="LDD84"/>
      <c r="LDE84"/>
      <c r="LDF84"/>
      <c r="LDG84"/>
      <c r="LDH84"/>
      <c r="LDI84"/>
      <c r="LDJ84"/>
      <c r="LDK84"/>
      <c r="LDL84"/>
      <c r="LDM84"/>
      <c r="LDN84"/>
      <c r="LDO84"/>
      <c r="LDP84"/>
      <c r="LDQ84"/>
      <c r="LDR84"/>
      <c r="LDS84"/>
      <c r="LDT84"/>
      <c r="LDU84"/>
      <c r="LDV84"/>
      <c r="LDW84"/>
      <c r="LDX84"/>
      <c r="LDY84"/>
      <c r="LDZ84"/>
      <c r="LEA84"/>
      <c r="LEB84"/>
      <c r="LEC84"/>
      <c r="LED84"/>
      <c r="LEE84"/>
      <c r="LEF84"/>
      <c r="LEG84"/>
      <c r="LEH84"/>
      <c r="LEI84"/>
      <c r="LEJ84"/>
      <c r="LEK84"/>
      <c r="LEL84"/>
      <c r="LEM84"/>
      <c r="LEN84"/>
      <c r="LEO84"/>
      <c r="LEP84"/>
      <c r="LEQ84"/>
      <c r="LER84"/>
      <c r="LES84"/>
      <c r="LET84"/>
      <c r="LEU84"/>
      <c r="LEV84"/>
      <c r="LEW84"/>
      <c r="LEX84"/>
      <c r="LEY84"/>
      <c r="LEZ84"/>
      <c r="LFA84"/>
      <c r="LFB84"/>
      <c r="LFC84"/>
      <c r="LFD84"/>
      <c r="LFE84"/>
      <c r="LFF84"/>
      <c r="LFG84"/>
      <c r="LFH84"/>
      <c r="LFI84"/>
      <c r="LFJ84"/>
      <c r="LFK84"/>
      <c r="LFL84"/>
      <c r="LFM84"/>
      <c r="LFN84"/>
      <c r="LFO84"/>
      <c r="LFP84"/>
      <c r="LFQ84"/>
      <c r="LFR84"/>
      <c r="LFS84"/>
      <c r="LFT84"/>
      <c r="LFU84"/>
      <c r="LFV84"/>
      <c r="LFW84"/>
      <c r="LFX84"/>
      <c r="LFY84"/>
      <c r="LFZ84"/>
      <c r="LGA84"/>
      <c r="LGB84"/>
      <c r="LGC84"/>
      <c r="LGD84"/>
      <c r="LGE84"/>
      <c r="LGF84"/>
      <c r="LGG84"/>
      <c r="LGH84"/>
      <c r="LGI84"/>
      <c r="LGJ84"/>
      <c r="LGK84"/>
      <c r="LGL84"/>
      <c r="LGM84"/>
      <c r="LGN84"/>
      <c r="LGO84"/>
      <c r="LGP84"/>
      <c r="LGQ84"/>
      <c r="LGR84"/>
      <c r="LGS84"/>
      <c r="LGT84"/>
      <c r="LGU84"/>
      <c r="LGV84"/>
      <c r="LGW84"/>
      <c r="LGX84"/>
      <c r="LGY84"/>
      <c r="LGZ84"/>
      <c r="LHA84"/>
      <c r="LHB84"/>
      <c r="LHC84"/>
      <c r="LHD84"/>
      <c r="LHE84"/>
      <c r="LHF84"/>
      <c r="LHG84"/>
      <c r="LHH84"/>
      <c r="LHI84"/>
      <c r="LHJ84"/>
      <c r="LHK84"/>
      <c r="LHL84"/>
      <c r="LHM84"/>
      <c r="LHN84"/>
      <c r="LHO84"/>
      <c r="LHP84"/>
      <c r="LHQ84"/>
      <c r="LHR84"/>
      <c r="LHS84"/>
      <c r="LHT84"/>
      <c r="LHU84"/>
      <c r="LHV84"/>
      <c r="LHW84"/>
      <c r="LHX84"/>
      <c r="LHY84"/>
      <c r="LHZ84"/>
      <c r="LIA84"/>
      <c r="LIB84"/>
      <c r="LIC84"/>
      <c r="LID84"/>
      <c r="LIE84"/>
      <c r="LIF84"/>
      <c r="LIG84"/>
      <c r="LIH84"/>
      <c r="LII84"/>
      <c r="LIJ84"/>
      <c r="LIK84"/>
      <c r="LIL84"/>
      <c r="LIM84"/>
      <c r="LIN84"/>
      <c r="LIO84"/>
      <c r="LIP84"/>
      <c r="LIQ84"/>
      <c r="LIR84"/>
      <c r="LIS84"/>
      <c r="LIT84"/>
      <c r="LIU84"/>
      <c r="LIV84"/>
      <c r="LIW84"/>
      <c r="LIX84"/>
      <c r="LIY84"/>
      <c r="LIZ84"/>
      <c r="LJA84"/>
      <c r="LJB84"/>
      <c r="LJC84"/>
      <c r="LJD84"/>
      <c r="LJE84"/>
      <c r="LJF84"/>
      <c r="LJG84"/>
      <c r="LJH84"/>
      <c r="LJI84"/>
      <c r="LJJ84"/>
      <c r="LJK84"/>
      <c r="LJL84"/>
      <c r="LJM84"/>
      <c r="LJN84"/>
      <c r="LJO84"/>
      <c r="LJP84"/>
      <c r="LJQ84"/>
      <c r="LJR84"/>
      <c r="LJS84"/>
      <c r="LJT84"/>
      <c r="LJU84"/>
      <c r="LJV84"/>
      <c r="LJW84"/>
      <c r="LJX84"/>
      <c r="LJY84"/>
      <c r="LJZ84"/>
      <c r="LKA84"/>
      <c r="LKB84"/>
      <c r="LKC84"/>
      <c r="LKD84"/>
      <c r="LKE84"/>
      <c r="LKF84"/>
      <c r="LKG84"/>
      <c r="LKH84"/>
      <c r="LKI84"/>
      <c r="LKJ84"/>
      <c r="LKK84"/>
      <c r="LKL84"/>
      <c r="LKM84"/>
      <c r="LKN84"/>
      <c r="LKO84"/>
      <c r="LKP84"/>
      <c r="LKQ84"/>
      <c r="LKR84"/>
      <c r="LKS84"/>
      <c r="LKT84"/>
      <c r="LKU84"/>
      <c r="LKV84"/>
      <c r="LKW84"/>
      <c r="LKX84"/>
      <c r="LKY84"/>
      <c r="LKZ84"/>
      <c r="LLA84"/>
      <c r="LLB84"/>
      <c r="LLC84"/>
      <c r="LLD84"/>
      <c r="LLE84"/>
      <c r="LLF84"/>
      <c r="LLG84"/>
      <c r="LLH84"/>
      <c r="LLI84"/>
      <c r="LLJ84"/>
      <c r="LLK84"/>
      <c r="LLL84"/>
      <c r="LLM84"/>
      <c r="LLN84"/>
      <c r="LLO84"/>
      <c r="LLP84"/>
      <c r="LLQ84"/>
      <c r="LLR84"/>
      <c r="LLS84"/>
      <c r="LLT84"/>
      <c r="LLU84"/>
      <c r="LLV84"/>
      <c r="LLW84"/>
      <c r="LLX84"/>
      <c r="LLY84"/>
      <c r="LLZ84"/>
      <c r="LMA84"/>
      <c r="LMB84"/>
      <c r="LMC84"/>
      <c r="LMD84"/>
      <c r="LME84"/>
      <c r="LMF84"/>
      <c r="LMG84"/>
      <c r="LMH84"/>
      <c r="LMI84"/>
      <c r="LMJ84"/>
      <c r="LMK84"/>
      <c r="LML84"/>
      <c r="LMM84"/>
      <c r="LMN84"/>
      <c r="LMO84"/>
      <c r="LMP84"/>
      <c r="LMQ84"/>
      <c r="LMR84"/>
      <c r="LMS84"/>
      <c r="LMT84"/>
      <c r="LMU84"/>
      <c r="LMV84"/>
      <c r="LMW84"/>
      <c r="LMX84"/>
      <c r="LMY84"/>
      <c r="LMZ84"/>
      <c r="LNA84"/>
      <c r="LNB84"/>
      <c r="LNC84"/>
      <c r="LND84"/>
      <c r="LNE84"/>
      <c r="LNF84"/>
      <c r="LNG84"/>
      <c r="LNH84"/>
      <c r="LNI84"/>
      <c r="LNJ84"/>
      <c r="LNK84"/>
      <c r="LNL84"/>
      <c r="LNM84"/>
      <c r="LNN84"/>
      <c r="LNO84"/>
      <c r="LNP84"/>
      <c r="LNQ84"/>
      <c r="LNR84"/>
      <c r="LNS84"/>
      <c r="LNT84"/>
      <c r="LNU84"/>
      <c r="LNV84"/>
      <c r="LNW84"/>
      <c r="LNX84"/>
      <c r="LNY84"/>
      <c r="LNZ84"/>
      <c r="LOA84"/>
      <c r="LOB84"/>
      <c r="LOC84"/>
      <c r="LOD84"/>
      <c r="LOE84"/>
      <c r="LOF84"/>
      <c r="LOG84"/>
      <c r="LOH84"/>
      <c r="LOI84"/>
      <c r="LOJ84"/>
      <c r="LOK84"/>
      <c r="LOL84"/>
      <c r="LOM84"/>
      <c r="LON84"/>
      <c r="LOO84"/>
      <c r="LOP84"/>
      <c r="LOQ84"/>
      <c r="LOR84"/>
      <c r="LOS84"/>
      <c r="LOT84"/>
      <c r="LOU84"/>
      <c r="LOV84"/>
      <c r="LOW84"/>
      <c r="LOX84"/>
      <c r="LOY84"/>
      <c r="LOZ84"/>
      <c r="LPA84"/>
      <c r="LPB84"/>
      <c r="LPC84"/>
      <c r="LPD84"/>
      <c r="LPE84"/>
      <c r="LPF84"/>
      <c r="LPG84"/>
      <c r="LPH84"/>
      <c r="LPI84"/>
      <c r="LPJ84"/>
      <c r="LPK84"/>
      <c r="LPL84"/>
      <c r="LPM84"/>
      <c r="LPN84"/>
      <c r="LPO84"/>
      <c r="LPP84"/>
      <c r="LPQ84"/>
      <c r="LPR84"/>
      <c r="LPS84"/>
      <c r="LPT84"/>
      <c r="LPU84"/>
      <c r="LPV84"/>
      <c r="LPW84"/>
      <c r="LPX84"/>
      <c r="LPY84"/>
      <c r="LPZ84"/>
      <c r="LQA84"/>
      <c r="LQB84"/>
      <c r="LQC84"/>
      <c r="LQD84"/>
      <c r="LQE84"/>
      <c r="LQF84"/>
      <c r="LQG84"/>
      <c r="LQH84"/>
      <c r="LQI84"/>
      <c r="LQJ84"/>
      <c r="LQK84"/>
      <c r="LQL84"/>
      <c r="LQM84"/>
      <c r="LQN84"/>
      <c r="LQO84"/>
      <c r="LQP84"/>
      <c r="LQQ84"/>
      <c r="LQR84"/>
      <c r="LQS84"/>
      <c r="LQT84"/>
      <c r="LQU84"/>
      <c r="LQV84"/>
      <c r="LQW84"/>
      <c r="LQX84"/>
      <c r="LQY84"/>
      <c r="LQZ84"/>
      <c r="LRA84"/>
      <c r="LRB84"/>
      <c r="LRC84"/>
      <c r="LRD84"/>
      <c r="LRE84"/>
      <c r="LRF84"/>
      <c r="LRG84"/>
      <c r="LRH84"/>
      <c r="LRI84"/>
      <c r="LRJ84"/>
      <c r="LRK84"/>
      <c r="LRL84"/>
      <c r="LRM84"/>
      <c r="LRN84"/>
      <c r="LRO84"/>
      <c r="LRP84"/>
      <c r="LRQ84"/>
      <c r="LRR84"/>
      <c r="LRS84"/>
      <c r="LRT84"/>
      <c r="LRU84"/>
      <c r="LRV84"/>
      <c r="LRW84"/>
      <c r="LRX84"/>
      <c r="LRY84"/>
      <c r="LRZ84"/>
      <c r="LSA84"/>
      <c r="LSB84"/>
      <c r="LSC84"/>
      <c r="LSD84"/>
      <c r="LSE84"/>
      <c r="LSF84"/>
      <c r="LSG84"/>
      <c r="LSH84"/>
      <c r="LSI84"/>
      <c r="LSJ84"/>
      <c r="LSK84"/>
      <c r="LSL84"/>
      <c r="LSM84"/>
      <c r="LSN84"/>
      <c r="LSO84"/>
      <c r="LSP84"/>
      <c r="LSQ84"/>
      <c r="LSR84"/>
      <c r="LSS84"/>
      <c r="LST84"/>
      <c r="LSU84"/>
      <c r="LSV84"/>
      <c r="LSW84"/>
      <c r="LSX84"/>
      <c r="LSY84"/>
      <c r="LSZ84"/>
      <c r="LTA84"/>
      <c r="LTB84"/>
      <c r="LTC84"/>
      <c r="LTD84"/>
      <c r="LTE84"/>
      <c r="LTF84"/>
      <c r="LTG84"/>
      <c r="LTH84"/>
      <c r="LTI84"/>
      <c r="LTJ84"/>
      <c r="LTK84"/>
      <c r="LTL84"/>
      <c r="LTM84"/>
      <c r="LTN84"/>
      <c r="LTO84"/>
      <c r="LTP84"/>
      <c r="LTQ84"/>
      <c r="LTR84"/>
      <c r="LTS84"/>
      <c r="LTT84"/>
      <c r="LTU84"/>
      <c r="LTV84"/>
      <c r="LTW84"/>
      <c r="LTX84"/>
      <c r="LTY84"/>
      <c r="LTZ84"/>
      <c r="LUA84"/>
      <c r="LUB84"/>
      <c r="LUC84"/>
      <c r="LUD84"/>
      <c r="LUE84"/>
      <c r="LUF84"/>
      <c r="LUG84"/>
      <c r="LUH84"/>
      <c r="LUI84"/>
      <c r="LUJ84"/>
      <c r="LUK84"/>
      <c r="LUL84"/>
      <c r="LUM84"/>
      <c r="LUN84"/>
      <c r="LUO84"/>
      <c r="LUP84"/>
      <c r="LUQ84"/>
      <c r="LUR84"/>
      <c r="LUS84"/>
      <c r="LUT84"/>
      <c r="LUU84"/>
      <c r="LUV84"/>
      <c r="LUW84"/>
      <c r="LUX84"/>
      <c r="LUY84"/>
      <c r="LUZ84"/>
      <c r="LVA84"/>
      <c r="LVB84"/>
      <c r="LVC84"/>
      <c r="LVD84"/>
      <c r="LVE84"/>
      <c r="LVF84"/>
      <c r="LVG84"/>
      <c r="LVH84"/>
      <c r="LVI84"/>
      <c r="LVJ84"/>
      <c r="LVK84"/>
      <c r="LVL84"/>
      <c r="LVM84"/>
      <c r="LVN84"/>
      <c r="LVO84"/>
      <c r="LVP84"/>
      <c r="LVQ84"/>
      <c r="LVR84"/>
      <c r="LVS84"/>
      <c r="LVT84"/>
      <c r="LVU84"/>
      <c r="LVV84"/>
      <c r="LVW84"/>
      <c r="LVX84"/>
      <c r="LVY84"/>
      <c r="LVZ84"/>
      <c r="LWA84"/>
      <c r="LWB84"/>
      <c r="LWC84"/>
      <c r="LWD84"/>
      <c r="LWE84"/>
      <c r="LWF84"/>
      <c r="LWG84"/>
      <c r="LWH84"/>
      <c r="LWI84"/>
      <c r="LWJ84"/>
      <c r="LWK84"/>
      <c r="LWL84"/>
      <c r="LWM84"/>
      <c r="LWN84"/>
      <c r="LWO84"/>
      <c r="LWP84"/>
      <c r="LWQ84"/>
      <c r="LWR84"/>
      <c r="LWS84"/>
      <c r="LWT84"/>
      <c r="LWU84"/>
      <c r="LWV84"/>
      <c r="LWW84"/>
      <c r="LWX84"/>
      <c r="LWY84"/>
      <c r="LWZ84"/>
      <c r="LXA84"/>
      <c r="LXB84"/>
      <c r="LXC84"/>
      <c r="LXD84"/>
      <c r="LXE84"/>
      <c r="LXF84"/>
      <c r="LXG84"/>
      <c r="LXH84"/>
      <c r="LXI84"/>
      <c r="LXJ84"/>
      <c r="LXK84"/>
      <c r="LXL84"/>
      <c r="LXM84"/>
      <c r="LXN84"/>
      <c r="LXO84"/>
      <c r="LXP84"/>
      <c r="LXQ84"/>
      <c r="LXR84"/>
      <c r="LXS84"/>
      <c r="LXT84"/>
      <c r="LXU84"/>
      <c r="LXV84"/>
      <c r="LXW84"/>
      <c r="LXX84"/>
      <c r="LXY84"/>
      <c r="LXZ84"/>
      <c r="LYA84"/>
      <c r="LYB84"/>
      <c r="LYC84"/>
      <c r="LYD84"/>
      <c r="LYE84"/>
      <c r="LYF84"/>
      <c r="LYG84"/>
      <c r="LYH84"/>
      <c r="LYI84"/>
      <c r="LYJ84"/>
      <c r="LYK84"/>
      <c r="LYL84"/>
      <c r="LYM84"/>
      <c r="LYN84"/>
      <c r="LYO84"/>
      <c r="LYP84"/>
      <c r="LYQ84"/>
      <c r="LYR84"/>
      <c r="LYS84"/>
      <c r="LYT84"/>
      <c r="LYU84"/>
      <c r="LYV84"/>
      <c r="LYW84"/>
      <c r="LYX84"/>
      <c r="LYY84"/>
      <c r="LYZ84"/>
      <c r="LZA84"/>
      <c r="LZB84"/>
      <c r="LZC84"/>
      <c r="LZD84"/>
      <c r="LZE84"/>
      <c r="LZF84"/>
      <c r="LZG84"/>
      <c r="LZH84"/>
      <c r="LZI84"/>
      <c r="LZJ84"/>
      <c r="LZK84"/>
      <c r="LZL84"/>
      <c r="LZM84"/>
      <c r="LZN84"/>
      <c r="LZO84"/>
      <c r="LZP84"/>
      <c r="LZQ84"/>
      <c r="LZR84"/>
      <c r="LZS84"/>
      <c r="LZT84"/>
      <c r="LZU84"/>
      <c r="LZV84"/>
      <c r="LZW84"/>
      <c r="LZX84"/>
      <c r="LZY84"/>
      <c r="LZZ84"/>
      <c r="MAA84"/>
      <c r="MAB84"/>
      <c r="MAC84"/>
      <c r="MAD84"/>
      <c r="MAE84"/>
      <c r="MAF84"/>
      <c r="MAG84"/>
      <c r="MAH84"/>
      <c r="MAI84"/>
      <c r="MAJ84"/>
      <c r="MAK84"/>
      <c r="MAL84"/>
      <c r="MAM84"/>
      <c r="MAN84"/>
      <c r="MAO84"/>
      <c r="MAP84"/>
      <c r="MAQ84"/>
      <c r="MAR84"/>
      <c r="MAS84"/>
      <c r="MAT84"/>
      <c r="MAU84"/>
      <c r="MAV84"/>
      <c r="MAW84"/>
      <c r="MAX84"/>
      <c r="MAY84"/>
      <c r="MAZ84"/>
      <c r="MBA84"/>
      <c r="MBB84"/>
      <c r="MBC84"/>
      <c r="MBD84"/>
      <c r="MBE84"/>
      <c r="MBF84"/>
      <c r="MBG84"/>
      <c r="MBH84"/>
      <c r="MBI84"/>
      <c r="MBJ84"/>
      <c r="MBK84"/>
      <c r="MBL84"/>
      <c r="MBM84"/>
      <c r="MBN84"/>
      <c r="MBO84"/>
      <c r="MBP84"/>
      <c r="MBQ84"/>
      <c r="MBR84"/>
      <c r="MBS84"/>
      <c r="MBT84"/>
      <c r="MBU84"/>
      <c r="MBV84"/>
      <c r="MBW84"/>
      <c r="MBX84"/>
      <c r="MBY84"/>
      <c r="MBZ84"/>
      <c r="MCA84"/>
      <c r="MCB84"/>
      <c r="MCC84"/>
      <c r="MCD84"/>
      <c r="MCE84"/>
      <c r="MCF84"/>
      <c r="MCG84"/>
      <c r="MCH84"/>
      <c r="MCI84"/>
      <c r="MCJ84"/>
      <c r="MCK84"/>
      <c r="MCL84"/>
      <c r="MCM84"/>
      <c r="MCN84"/>
      <c r="MCO84"/>
      <c r="MCP84"/>
      <c r="MCQ84"/>
      <c r="MCR84"/>
      <c r="MCS84"/>
      <c r="MCT84"/>
      <c r="MCU84"/>
      <c r="MCV84"/>
      <c r="MCW84"/>
      <c r="MCX84"/>
      <c r="MCY84"/>
      <c r="MCZ84"/>
      <c r="MDA84"/>
      <c r="MDB84"/>
      <c r="MDC84"/>
      <c r="MDD84"/>
      <c r="MDE84"/>
      <c r="MDF84"/>
      <c r="MDG84"/>
      <c r="MDH84"/>
      <c r="MDI84"/>
      <c r="MDJ84"/>
      <c r="MDK84"/>
      <c r="MDL84"/>
      <c r="MDM84"/>
      <c r="MDN84"/>
      <c r="MDO84"/>
      <c r="MDP84"/>
      <c r="MDQ84"/>
      <c r="MDR84"/>
      <c r="MDS84"/>
      <c r="MDT84"/>
      <c r="MDU84"/>
      <c r="MDV84"/>
      <c r="MDW84"/>
      <c r="MDX84"/>
      <c r="MDY84"/>
      <c r="MDZ84"/>
      <c r="MEA84"/>
      <c r="MEB84"/>
      <c r="MEC84"/>
      <c r="MED84"/>
      <c r="MEE84"/>
      <c r="MEF84"/>
      <c r="MEG84"/>
      <c r="MEH84"/>
      <c r="MEI84"/>
      <c r="MEJ84"/>
      <c r="MEK84"/>
      <c r="MEL84"/>
      <c r="MEM84"/>
      <c r="MEN84"/>
      <c r="MEO84"/>
      <c r="MEP84"/>
      <c r="MEQ84"/>
      <c r="MER84"/>
      <c r="MES84"/>
      <c r="MET84"/>
      <c r="MEU84"/>
      <c r="MEV84"/>
      <c r="MEW84"/>
      <c r="MEX84"/>
      <c r="MEY84"/>
      <c r="MEZ84"/>
      <c r="MFA84"/>
      <c r="MFB84"/>
      <c r="MFC84"/>
      <c r="MFD84"/>
      <c r="MFE84"/>
      <c r="MFF84"/>
      <c r="MFG84"/>
      <c r="MFH84"/>
      <c r="MFI84"/>
      <c r="MFJ84"/>
      <c r="MFK84"/>
      <c r="MFL84"/>
      <c r="MFM84"/>
      <c r="MFN84"/>
      <c r="MFO84"/>
      <c r="MFP84"/>
      <c r="MFQ84"/>
      <c r="MFR84"/>
      <c r="MFS84"/>
      <c r="MFT84"/>
      <c r="MFU84"/>
      <c r="MFV84"/>
      <c r="MFW84"/>
      <c r="MFX84"/>
      <c r="MFY84"/>
      <c r="MFZ84"/>
      <c r="MGA84"/>
      <c r="MGB84"/>
      <c r="MGC84"/>
      <c r="MGD84"/>
      <c r="MGE84"/>
      <c r="MGF84"/>
      <c r="MGG84"/>
      <c r="MGH84"/>
      <c r="MGI84"/>
      <c r="MGJ84"/>
      <c r="MGK84"/>
      <c r="MGL84"/>
      <c r="MGM84"/>
      <c r="MGN84"/>
      <c r="MGO84"/>
      <c r="MGP84"/>
      <c r="MGQ84"/>
      <c r="MGR84"/>
      <c r="MGS84"/>
      <c r="MGT84"/>
      <c r="MGU84"/>
      <c r="MGV84"/>
      <c r="MGW84"/>
      <c r="MGX84"/>
      <c r="MGY84"/>
      <c r="MGZ84"/>
      <c r="MHA84"/>
      <c r="MHB84"/>
      <c r="MHC84"/>
      <c r="MHD84"/>
      <c r="MHE84"/>
      <c r="MHF84"/>
      <c r="MHG84"/>
      <c r="MHH84"/>
      <c r="MHI84"/>
      <c r="MHJ84"/>
      <c r="MHK84"/>
      <c r="MHL84"/>
      <c r="MHM84"/>
      <c r="MHN84"/>
      <c r="MHO84"/>
      <c r="MHP84"/>
      <c r="MHQ84"/>
      <c r="MHR84"/>
      <c r="MHS84"/>
      <c r="MHT84"/>
      <c r="MHU84"/>
      <c r="MHV84"/>
      <c r="MHW84"/>
      <c r="MHX84"/>
      <c r="MHY84"/>
      <c r="MHZ84"/>
      <c r="MIA84"/>
      <c r="MIB84"/>
      <c r="MIC84"/>
      <c r="MID84"/>
      <c r="MIE84"/>
      <c r="MIF84"/>
      <c r="MIG84"/>
      <c r="MIH84"/>
      <c r="MII84"/>
      <c r="MIJ84"/>
      <c r="MIK84"/>
      <c r="MIL84"/>
      <c r="MIM84"/>
      <c r="MIN84"/>
      <c r="MIO84"/>
      <c r="MIP84"/>
      <c r="MIQ84"/>
      <c r="MIR84"/>
      <c r="MIS84"/>
      <c r="MIT84"/>
      <c r="MIU84"/>
      <c r="MIV84"/>
      <c r="MIW84"/>
      <c r="MIX84"/>
      <c r="MIY84"/>
      <c r="MIZ84"/>
      <c r="MJA84"/>
      <c r="MJB84"/>
      <c r="MJC84"/>
      <c r="MJD84"/>
      <c r="MJE84"/>
      <c r="MJF84"/>
      <c r="MJG84"/>
      <c r="MJH84"/>
      <c r="MJI84"/>
      <c r="MJJ84"/>
      <c r="MJK84"/>
      <c r="MJL84"/>
      <c r="MJM84"/>
      <c r="MJN84"/>
      <c r="MJO84"/>
      <c r="MJP84"/>
      <c r="MJQ84"/>
      <c r="MJR84"/>
      <c r="MJS84"/>
      <c r="MJT84"/>
      <c r="MJU84"/>
      <c r="MJV84"/>
      <c r="MJW84"/>
      <c r="MJX84"/>
      <c r="MJY84"/>
      <c r="MJZ84"/>
      <c r="MKA84"/>
      <c r="MKB84"/>
      <c r="MKC84"/>
      <c r="MKD84"/>
      <c r="MKE84"/>
      <c r="MKF84"/>
      <c r="MKG84"/>
      <c r="MKH84"/>
      <c r="MKI84"/>
      <c r="MKJ84"/>
      <c r="MKK84"/>
      <c r="MKL84"/>
      <c r="MKM84"/>
      <c r="MKN84"/>
      <c r="MKO84"/>
      <c r="MKP84"/>
      <c r="MKQ84"/>
      <c r="MKR84"/>
      <c r="MKS84"/>
      <c r="MKT84"/>
      <c r="MKU84"/>
      <c r="MKV84"/>
      <c r="MKW84"/>
      <c r="MKX84"/>
      <c r="MKY84"/>
      <c r="MKZ84"/>
      <c r="MLA84"/>
      <c r="MLB84"/>
      <c r="MLC84"/>
      <c r="MLD84"/>
      <c r="MLE84"/>
      <c r="MLF84"/>
      <c r="MLG84"/>
      <c r="MLH84"/>
      <c r="MLI84"/>
      <c r="MLJ84"/>
      <c r="MLK84"/>
      <c r="MLL84"/>
      <c r="MLM84"/>
      <c r="MLN84"/>
      <c r="MLO84"/>
      <c r="MLP84"/>
      <c r="MLQ84"/>
      <c r="MLR84"/>
      <c r="MLS84"/>
      <c r="MLT84"/>
      <c r="MLU84"/>
      <c r="MLV84"/>
      <c r="MLW84"/>
      <c r="MLX84"/>
      <c r="MLY84"/>
      <c r="MLZ84"/>
      <c r="MMA84"/>
      <c r="MMB84"/>
      <c r="MMC84"/>
      <c r="MMD84"/>
      <c r="MME84"/>
      <c r="MMF84"/>
      <c r="MMG84"/>
      <c r="MMH84"/>
      <c r="MMI84"/>
      <c r="MMJ84"/>
      <c r="MMK84"/>
      <c r="MML84"/>
      <c r="MMM84"/>
      <c r="MMN84"/>
      <c r="MMO84"/>
      <c r="MMP84"/>
      <c r="MMQ84"/>
      <c r="MMR84"/>
      <c r="MMS84"/>
      <c r="MMT84"/>
      <c r="MMU84"/>
      <c r="MMV84"/>
      <c r="MMW84"/>
      <c r="MMX84"/>
      <c r="MMY84"/>
      <c r="MMZ84"/>
      <c r="MNA84"/>
      <c r="MNB84"/>
      <c r="MNC84"/>
      <c r="MND84"/>
      <c r="MNE84"/>
      <c r="MNF84"/>
      <c r="MNG84"/>
      <c r="MNH84"/>
      <c r="MNI84"/>
      <c r="MNJ84"/>
      <c r="MNK84"/>
      <c r="MNL84"/>
      <c r="MNM84"/>
      <c r="MNN84"/>
      <c r="MNO84"/>
      <c r="MNP84"/>
      <c r="MNQ84"/>
      <c r="MNR84"/>
      <c r="MNS84"/>
      <c r="MNT84"/>
      <c r="MNU84"/>
      <c r="MNV84"/>
      <c r="MNW84"/>
      <c r="MNX84"/>
      <c r="MNY84"/>
      <c r="MNZ84"/>
      <c r="MOA84"/>
      <c r="MOB84"/>
      <c r="MOC84"/>
      <c r="MOD84"/>
      <c r="MOE84"/>
      <c r="MOF84"/>
      <c r="MOG84"/>
      <c r="MOH84"/>
      <c r="MOI84"/>
      <c r="MOJ84"/>
      <c r="MOK84"/>
      <c r="MOL84"/>
      <c r="MOM84"/>
      <c r="MON84"/>
      <c r="MOO84"/>
      <c r="MOP84"/>
      <c r="MOQ84"/>
      <c r="MOR84"/>
      <c r="MOS84"/>
      <c r="MOT84"/>
      <c r="MOU84"/>
      <c r="MOV84"/>
      <c r="MOW84"/>
      <c r="MOX84"/>
      <c r="MOY84"/>
      <c r="MOZ84"/>
      <c r="MPA84"/>
      <c r="MPB84"/>
      <c r="MPC84"/>
      <c r="MPD84"/>
      <c r="MPE84"/>
      <c r="MPF84"/>
      <c r="MPG84"/>
      <c r="MPH84"/>
      <c r="MPI84"/>
      <c r="MPJ84"/>
      <c r="MPK84"/>
      <c r="MPL84"/>
      <c r="MPM84"/>
      <c r="MPN84"/>
      <c r="MPO84"/>
      <c r="MPP84"/>
      <c r="MPQ84"/>
      <c r="MPR84"/>
      <c r="MPS84"/>
      <c r="MPT84"/>
      <c r="MPU84"/>
      <c r="MPV84"/>
      <c r="MPW84"/>
      <c r="MPX84"/>
      <c r="MPY84"/>
      <c r="MPZ84"/>
      <c r="MQA84"/>
      <c r="MQB84"/>
      <c r="MQC84"/>
      <c r="MQD84"/>
      <c r="MQE84"/>
      <c r="MQF84"/>
      <c r="MQG84"/>
      <c r="MQH84"/>
      <c r="MQI84"/>
      <c r="MQJ84"/>
      <c r="MQK84"/>
      <c r="MQL84"/>
      <c r="MQM84"/>
      <c r="MQN84"/>
      <c r="MQO84"/>
      <c r="MQP84"/>
      <c r="MQQ84"/>
      <c r="MQR84"/>
      <c r="MQS84"/>
      <c r="MQT84"/>
      <c r="MQU84"/>
      <c r="MQV84"/>
      <c r="MQW84"/>
      <c r="MQX84"/>
      <c r="MQY84"/>
      <c r="MQZ84"/>
      <c r="MRA84"/>
      <c r="MRB84"/>
      <c r="MRC84"/>
      <c r="MRD84"/>
      <c r="MRE84"/>
      <c r="MRF84"/>
      <c r="MRG84"/>
      <c r="MRH84"/>
      <c r="MRI84"/>
      <c r="MRJ84"/>
      <c r="MRK84"/>
      <c r="MRL84"/>
      <c r="MRM84"/>
      <c r="MRN84"/>
      <c r="MRO84"/>
      <c r="MRP84"/>
      <c r="MRQ84"/>
      <c r="MRR84"/>
      <c r="MRS84"/>
      <c r="MRT84"/>
      <c r="MRU84"/>
      <c r="MRV84"/>
      <c r="MRW84"/>
      <c r="MRX84"/>
      <c r="MRY84"/>
      <c r="MRZ84"/>
      <c r="MSA84"/>
      <c r="MSB84"/>
      <c r="MSC84"/>
      <c r="MSD84"/>
      <c r="MSE84"/>
      <c r="MSF84"/>
      <c r="MSG84"/>
      <c r="MSH84"/>
      <c r="MSI84"/>
      <c r="MSJ84"/>
      <c r="MSK84"/>
      <c r="MSL84"/>
      <c r="MSM84"/>
      <c r="MSN84"/>
      <c r="MSO84"/>
      <c r="MSP84"/>
      <c r="MSQ84"/>
      <c r="MSR84"/>
      <c r="MSS84"/>
      <c r="MST84"/>
      <c r="MSU84"/>
      <c r="MSV84"/>
      <c r="MSW84"/>
      <c r="MSX84"/>
      <c r="MSY84"/>
      <c r="MSZ84"/>
      <c r="MTA84"/>
      <c r="MTB84"/>
      <c r="MTC84"/>
      <c r="MTD84"/>
      <c r="MTE84"/>
      <c r="MTF84"/>
      <c r="MTG84"/>
      <c r="MTH84"/>
      <c r="MTI84"/>
      <c r="MTJ84"/>
      <c r="MTK84"/>
      <c r="MTL84"/>
      <c r="MTM84"/>
      <c r="MTN84"/>
      <c r="MTO84"/>
      <c r="MTP84"/>
      <c r="MTQ84"/>
      <c r="MTR84"/>
      <c r="MTS84"/>
      <c r="MTT84"/>
      <c r="MTU84"/>
      <c r="MTV84"/>
      <c r="MTW84"/>
      <c r="MTX84"/>
      <c r="MTY84"/>
      <c r="MTZ84"/>
      <c r="MUA84"/>
      <c r="MUB84"/>
      <c r="MUC84"/>
      <c r="MUD84"/>
      <c r="MUE84"/>
      <c r="MUF84"/>
      <c r="MUG84"/>
      <c r="MUH84"/>
      <c r="MUI84"/>
      <c r="MUJ84"/>
      <c r="MUK84"/>
      <c r="MUL84"/>
      <c r="MUM84"/>
      <c r="MUN84"/>
      <c r="MUO84"/>
      <c r="MUP84"/>
      <c r="MUQ84"/>
      <c r="MUR84"/>
      <c r="MUS84"/>
      <c r="MUT84"/>
      <c r="MUU84"/>
      <c r="MUV84"/>
      <c r="MUW84"/>
      <c r="MUX84"/>
      <c r="MUY84"/>
      <c r="MUZ84"/>
      <c r="MVA84"/>
      <c r="MVB84"/>
      <c r="MVC84"/>
      <c r="MVD84"/>
      <c r="MVE84"/>
      <c r="MVF84"/>
      <c r="MVG84"/>
      <c r="MVH84"/>
      <c r="MVI84"/>
      <c r="MVJ84"/>
      <c r="MVK84"/>
      <c r="MVL84"/>
      <c r="MVM84"/>
      <c r="MVN84"/>
      <c r="MVO84"/>
      <c r="MVP84"/>
      <c r="MVQ84"/>
      <c r="MVR84"/>
      <c r="MVS84"/>
      <c r="MVT84"/>
      <c r="MVU84"/>
      <c r="MVV84"/>
      <c r="MVW84"/>
      <c r="MVX84"/>
      <c r="MVY84"/>
      <c r="MVZ84"/>
      <c r="MWA84"/>
      <c r="MWB84"/>
      <c r="MWC84"/>
      <c r="MWD84"/>
      <c r="MWE84"/>
      <c r="MWF84"/>
      <c r="MWG84"/>
      <c r="MWH84"/>
      <c r="MWI84"/>
      <c r="MWJ84"/>
      <c r="MWK84"/>
      <c r="MWL84"/>
      <c r="MWM84"/>
      <c r="MWN84"/>
      <c r="MWO84"/>
      <c r="MWP84"/>
      <c r="MWQ84"/>
      <c r="MWR84"/>
      <c r="MWS84"/>
      <c r="MWT84"/>
      <c r="MWU84"/>
      <c r="MWV84"/>
      <c r="MWW84"/>
      <c r="MWX84"/>
      <c r="MWY84"/>
      <c r="MWZ84"/>
      <c r="MXA84"/>
      <c r="MXB84"/>
      <c r="MXC84"/>
      <c r="MXD84"/>
      <c r="MXE84"/>
      <c r="MXF84"/>
      <c r="MXG84"/>
      <c r="MXH84"/>
      <c r="MXI84"/>
      <c r="MXJ84"/>
      <c r="MXK84"/>
      <c r="MXL84"/>
      <c r="MXM84"/>
      <c r="MXN84"/>
      <c r="MXO84"/>
      <c r="MXP84"/>
      <c r="MXQ84"/>
      <c r="MXR84"/>
      <c r="MXS84"/>
      <c r="MXT84"/>
      <c r="MXU84"/>
      <c r="MXV84"/>
      <c r="MXW84"/>
      <c r="MXX84"/>
      <c r="MXY84"/>
      <c r="MXZ84"/>
      <c r="MYA84"/>
      <c r="MYB84"/>
      <c r="MYC84"/>
      <c r="MYD84"/>
      <c r="MYE84"/>
      <c r="MYF84"/>
      <c r="MYG84"/>
      <c r="MYH84"/>
      <c r="MYI84"/>
      <c r="MYJ84"/>
      <c r="MYK84"/>
      <c r="MYL84"/>
      <c r="MYM84"/>
      <c r="MYN84"/>
      <c r="MYO84"/>
      <c r="MYP84"/>
      <c r="MYQ84"/>
      <c r="MYR84"/>
      <c r="MYS84"/>
      <c r="MYT84"/>
      <c r="MYU84"/>
      <c r="MYV84"/>
      <c r="MYW84"/>
      <c r="MYX84"/>
      <c r="MYY84"/>
      <c r="MYZ84"/>
      <c r="MZA84"/>
      <c r="MZB84"/>
      <c r="MZC84"/>
      <c r="MZD84"/>
      <c r="MZE84"/>
      <c r="MZF84"/>
      <c r="MZG84"/>
      <c r="MZH84"/>
      <c r="MZI84"/>
      <c r="MZJ84"/>
      <c r="MZK84"/>
      <c r="MZL84"/>
      <c r="MZM84"/>
      <c r="MZN84"/>
      <c r="MZO84"/>
      <c r="MZP84"/>
      <c r="MZQ84"/>
      <c r="MZR84"/>
      <c r="MZS84"/>
      <c r="MZT84"/>
      <c r="MZU84"/>
      <c r="MZV84"/>
      <c r="MZW84"/>
      <c r="MZX84"/>
      <c r="MZY84"/>
      <c r="MZZ84"/>
      <c r="NAA84"/>
      <c r="NAB84"/>
      <c r="NAC84"/>
      <c r="NAD84"/>
      <c r="NAE84"/>
      <c r="NAF84"/>
      <c r="NAG84"/>
      <c r="NAH84"/>
      <c r="NAI84"/>
      <c r="NAJ84"/>
      <c r="NAK84"/>
      <c r="NAL84"/>
      <c r="NAM84"/>
      <c r="NAN84"/>
      <c r="NAO84"/>
      <c r="NAP84"/>
      <c r="NAQ84"/>
      <c r="NAR84"/>
      <c r="NAS84"/>
      <c r="NAT84"/>
      <c r="NAU84"/>
      <c r="NAV84"/>
      <c r="NAW84"/>
      <c r="NAX84"/>
      <c r="NAY84"/>
      <c r="NAZ84"/>
      <c r="NBA84"/>
      <c r="NBB84"/>
      <c r="NBC84"/>
      <c r="NBD84"/>
      <c r="NBE84"/>
      <c r="NBF84"/>
      <c r="NBG84"/>
      <c r="NBH84"/>
      <c r="NBI84"/>
      <c r="NBJ84"/>
      <c r="NBK84"/>
      <c r="NBL84"/>
      <c r="NBM84"/>
      <c r="NBN84"/>
      <c r="NBO84"/>
      <c r="NBP84"/>
      <c r="NBQ84"/>
      <c r="NBR84"/>
      <c r="NBS84"/>
      <c r="NBT84"/>
      <c r="NBU84"/>
      <c r="NBV84"/>
      <c r="NBW84"/>
      <c r="NBX84"/>
      <c r="NBY84"/>
      <c r="NBZ84"/>
      <c r="NCA84"/>
      <c r="NCB84"/>
      <c r="NCC84"/>
      <c r="NCD84"/>
      <c r="NCE84"/>
      <c r="NCF84"/>
      <c r="NCG84"/>
      <c r="NCH84"/>
      <c r="NCI84"/>
      <c r="NCJ84"/>
      <c r="NCK84"/>
      <c r="NCL84"/>
      <c r="NCM84"/>
      <c r="NCN84"/>
      <c r="NCO84"/>
      <c r="NCP84"/>
      <c r="NCQ84"/>
      <c r="NCR84"/>
      <c r="NCS84"/>
      <c r="NCT84"/>
      <c r="NCU84"/>
      <c r="NCV84"/>
      <c r="NCW84"/>
      <c r="NCX84"/>
      <c r="NCY84"/>
      <c r="NCZ84"/>
      <c r="NDA84"/>
      <c r="NDB84"/>
      <c r="NDC84"/>
      <c r="NDD84"/>
      <c r="NDE84"/>
      <c r="NDF84"/>
      <c r="NDG84"/>
      <c r="NDH84"/>
      <c r="NDI84"/>
      <c r="NDJ84"/>
      <c r="NDK84"/>
      <c r="NDL84"/>
      <c r="NDM84"/>
      <c r="NDN84"/>
      <c r="NDO84"/>
      <c r="NDP84"/>
      <c r="NDQ84"/>
      <c r="NDR84"/>
      <c r="NDS84"/>
      <c r="NDT84"/>
      <c r="NDU84"/>
      <c r="NDV84"/>
      <c r="NDW84"/>
      <c r="NDX84"/>
      <c r="NDY84"/>
      <c r="NDZ84"/>
      <c r="NEA84"/>
      <c r="NEB84"/>
      <c r="NEC84"/>
      <c r="NED84"/>
      <c r="NEE84"/>
      <c r="NEF84"/>
      <c r="NEG84"/>
      <c r="NEH84"/>
      <c r="NEI84"/>
      <c r="NEJ84"/>
      <c r="NEK84"/>
      <c r="NEL84"/>
      <c r="NEM84"/>
      <c r="NEN84"/>
      <c r="NEO84"/>
      <c r="NEP84"/>
      <c r="NEQ84"/>
      <c r="NER84"/>
      <c r="NES84"/>
      <c r="NET84"/>
      <c r="NEU84"/>
      <c r="NEV84"/>
      <c r="NEW84"/>
      <c r="NEX84"/>
      <c r="NEY84"/>
      <c r="NEZ84"/>
      <c r="NFA84"/>
      <c r="NFB84"/>
      <c r="NFC84"/>
      <c r="NFD84"/>
      <c r="NFE84"/>
      <c r="NFF84"/>
      <c r="NFG84"/>
      <c r="NFH84"/>
      <c r="NFI84"/>
      <c r="NFJ84"/>
      <c r="NFK84"/>
      <c r="NFL84"/>
      <c r="NFM84"/>
      <c r="NFN84"/>
      <c r="NFO84"/>
      <c r="NFP84"/>
      <c r="NFQ84"/>
      <c r="NFR84"/>
      <c r="NFS84"/>
      <c r="NFT84"/>
      <c r="NFU84"/>
      <c r="NFV84"/>
      <c r="NFW84"/>
      <c r="NFX84"/>
      <c r="NFY84"/>
      <c r="NFZ84"/>
      <c r="NGA84"/>
      <c r="NGB84"/>
      <c r="NGC84"/>
      <c r="NGD84"/>
      <c r="NGE84"/>
      <c r="NGF84"/>
      <c r="NGG84"/>
      <c r="NGH84"/>
      <c r="NGI84"/>
      <c r="NGJ84"/>
      <c r="NGK84"/>
      <c r="NGL84"/>
      <c r="NGM84"/>
      <c r="NGN84"/>
      <c r="NGO84"/>
      <c r="NGP84"/>
      <c r="NGQ84"/>
      <c r="NGR84"/>
      <c r="NGS84"/>
      <c r="NGT84"/>
      <c r="NGU84"/>
      <c r="NGV84"/>
      <c r="NGW84"/>
      <c r="NGX84"/>
      <c r="NGY84"/>
      <c r="NGZ84"/>
      <c r="NHA84"/>
      <c r="NHB84"/>
      <c r="NHC84"/>
      <c r="NHD84"/>
      <c r="NHE84"/>
      <c r="NHF84"/>
      <c r="NHG84"/>
      <c r="NHH84"/>
      <c r="NHI84"/>
      <c r="NHJ84"/>
      <c r="NHK84"/>
      <c r="NHL84"/>
      <c r="NHM84"/>
      <c r="NHN84"/>
      <c r="NHO84"/>
      <c r="NHP84"/>
      <c r="NHQ84"/>
      <c r="NHR84"/>
      <c r="NHS84"/>
      <c r="NHT84"/>
      <c r="NHU84"/>
      <c r="NHV84"/>
      <c r="NHW84"/>
      <c r="NHX84"/>
      <c r="NHY84"/>
      <c r="NHZ84"/>
      <c r="NIA84"/>
      <c r="NIB84"/>
      <c r="NIC84"/>
      <c r="NID84"/>
      <c r="NIE84"/>
      <c r="NIF84"/>
      <c r="NIG84"/>
      <c r="NIH84"/>
      <c r="NII84"/>
      <c r="NIJ84"/>
      <c r="NIK84"/>
      <c r="NIL84"/>
      <c r="NIM84"/>
      <c r="NIN84"/>
      <c r="NIO84"/>
      <c r="NIP84"/>
      <c r="NIQ84"/>
      <c r="NIR84"/>
      <c r="NIS84"/>
      <c r="NIT84"/>
      <c r="NIU84"/>
      <c r="NIV84"/>
      <c r="NIW84"/>
      <c r="NIX84"/>
      <c r="NIY84"/>
      <c r="NIZ84"/>
      <c r="NJA84"/>
      <c r="NJB84"/>
      <c r="NJC84"/>
      <c r="NJD84"/>
      <c r="NJE84"/>
      <c r="NJF84"/>
      <c r="NJG84"/>
      <c r="NJH84"/>
      <c r="NJI84"/>
      <c r="NJJ84"/>
      <c r="NJK84"/>
      <c r="NJL84"/>
      <c r="NJM84"/>
      <c r="NJN84"/>
      <c r="NJO84"/>
      <c r="NJP84"/>
      <c r="NJQ84"/>
      <c r="NJR84"/>
      <c r="NJS84"/>
      <c r="NJT84"/>
      <c r="NJU84"/>
      <c r="NJV84"/>
      <c r="NJW84"/>
      <c r="NJX84"/>
      <c r="NJY84"/>
      <c r="NJZ84"/>
      <c r="NKA84"/>
      <c r="NKB84"/>
      <c r="NKC84"/>
      <c r="NKD84"/>
      <c r="NKE84"/>
      <c r="NKF84"/>
      <c r="NKG84"/>
      <c r="NKH84"/>
      <c r="NKI84"/>
      <c r="NKJ84"/>
      <c r="NKK84"/>
      <c r="NKL84"/>
      <c r="NKM84"/>
      <c r="NKN84"/>
      <c r="NKO84"/>
      <c r="NKP84"/>
      <c r="NKQ84"/>
      <c r="NKR84"/>
      <c r="NKS84"/>
      <c r="NKT84"/>
      <c r="NKU84"/>
      <c r="NKV84"/>
      <c r="NKW84"/>
      <c r="NKX84"/>
      <c r="NKY84"/>
      <c r="NKZ84"/>
      <c r="NLA84"/>
      <c r="NLB84"/>
      <c r="NLC84"/>
      <c r="NLD84"/>
      <c r="NLE84"/>
      <c r="NLF84"/>
      <c r="NLG84"/>
      <c r="NLH84"/>
      <c r="NLI84"/>
      <c r="NLJ84"/>
      <c r="NLK84"/>
      <c r="NLL84"/>
      <c r="NLM84"/>
      <c r="NLN84"/>
      <c r="NLO84"/>
      <c r="NLP84"/>
      <c r="NLQ84"/>
      <c r="NLR84"/>
      <c r="NLS84"/>
      <c r="NLT84"/>
      <c r="NLU84"/>
      <c r="NLV84"/>
      <c r="NLW84"/>
      <c r="NLX84"/>
      <c r="NLY84"/>
      <c r="NLZ84"/>
      <c r="NMA84"/>
      <c r="NMB84"/>
      <c r="NMC84"/>
      <c r="NMD84"/>
      <c r="NME84"/>
      <c r="NMF84"/>
      <c r="NMG84"/>
      <c r="NMH84"/>
      <c r="NMI84"/>
      <c r="NMJ84"/>
      <c r="NMK84"/>
      <c r="NML84"/>
      <c r="NMM84"/>
      <c r="NMN84"/>
      <c r="NMO84"/>
      <c r="NMP84"/>
      <c r="NMQ84"/>
      <c r="NMR84"/>
      <c r="NMS84"/>
      <c r="NMT84"/>
      <c r="NMU84"/>
      <c r="NMV84"/>
      <c r="NMW84"/>
      <c r="NMX84"/>
      <c r="NMY84"/>
      <c r="NMZ84"/>
      <c r="NNA84"/>
      <c r="NNB84"/>
      <c r="NNC84"/>
      <c r="NND84"/>
      <c r="NNE84"/>
      <c r="NNF84"/>
      <c r="NNG84"/>
      <c r="NNH84"/>
      <c r="NNI84"/>
      <c r="NNJ84"/>
      <c r="NNK84"/>
      <c r="NNL84"/>
      <c r="NNM84"/>
      <c r="NNN84"/>
      <c r="NNO84"/>
      <c r="NNP84"/>
      <c r="NNQ84"/>
      <c r="NNR84"/>
      <c r="NNS84"/>
      <c r="NNT84"/>
      <c r="NNU84"/>
      <c r="NNV84"/>
      <c r="NNW84"/>
      <c r="NNX84"/>
      <c r="NNY84"/>
      <c r="NNZ84"/>
      <c r="NOA84"/>
      <c r="NOB84"/>
      <c r="NOC84"/>
      <c r="NOD84"/>
      <c r="NOE84"/>
      <c r="NOF84"/>
      <c r="NOG84"/>
      <c r="NOH84"/>
      <c r="NOI84"/>
      <c r="NOJ84"/>
      <c r="NOK84"/>
      <c r="NOL84"/>
      <c r="NOM84"/>
      <c r="NON84"/>
      <c r="NOO84"/>
      <c r="NOP84"/>
      <c r="NOQ84"/>
      <c r="NOR84"/>
      <c r="NOS84"/>
      <c r="NOT84"/>
      <c r="NOU84"/>
      <c r="NOV84"/>
      <c r="NOW84"/>
      <c r="NOX84"/>
      <c r="NOY84"/>
      <c r="NOZ84"/>
      <c r="NPA84"/>
      <c r="NPB84"/>
      <c r="NPC84"/>
      <c r="NPD84"/>
      <c r="NPE84"/>
      <c r="NPF84"/>
      <c r="NPG84"/>
      <c r="NPH84"/>
      <c r="NPI84"/>
      <c r="NPJ84"/>
      <c r="NPK84"/>
      <c r="NPL84"/>
      <c r="NPM84"/>
      <c r="NPN84"/>
      <c r="NPO84"/>
      <c r="NPP84"/>
      <c r="NPQ84"/>
      <c r="NPR84"/>
      <c r="NPS84"/>
      <c r="NPT84"/>
      <c r="NPU84"/>
      <c r="NPV84"/>
      <c r="NPW84"/>
      <c r="NPX84"/>
      <c r="NPY84"/>
      <c r="NPZ84"/>
      <c r="NQA84"/>
      <c r="NQB84"/>
      <c r="NQC84"/>
      <c r="NQD84"/>
      <c r="NQE84"/>
      <c r="NQF84"/>
      <c r="NQG84"/>
      <c r="NQH84"/>
      <c r="NQI84"/>
      <c r="NQJ84"/>
      <c r="NQK84"/>
      <c r="NQL84"/>
      <c r="NQM84"/>
      <c r="NQN84"/>
      <c r="NQO84"/>
      <c r="NQP84"/>
      <c r="NQQ84"/>
      <c r="NQR84"/>
      <c r="NQS84"/>
      <c r="NQT84"/>
      <c r="NQU84"/>
      <c r="NQV84"/>
      <c r="NQW84"/>
      <c r="NQX84"/>
      <c r="NQY84"/>
      <c r="NQZ84"/>
      <c r="NRA84"/>
      <c r="NRB84"/>
      <c r="NRC84"/>
      <c r="NRD84"/>
      <c r="NRE84"/>
      <c r="NRF84"/>
      <c r="NRG84"/>
      <c r="NRH84"/>
      <c r="NRI84"/>
      <c r="NRJ84"/>
      <c r="NRK84"/>
      <c r="NRL84"/>
      <c r="NRM84"/>
      <c r="NRN84"/>
      <c r="NRO84"/>
      <c r="NRP84"/>
      <c r="NRQ84"/>
      <c r="NRR84"/>
      <c r="NRS84"/>
      <c r="NRT84"/>
      <c r="NRU84"/>
      <c r="NRV84"/>
      <c r="NRW84"/>
      <c r="NRX84"/>
      <c r="NRY84"/>
      <c r="NRZ84"/>
      <c r="NSA84"/>
      <c r="NSB84"/>
      <c r="NSC84"/>
      <c r="NSD84"/>
      <c r="NSE84"/>
      <c r="NSF84"/>
      <c r="NSG84"/>
      <c r="NSH84"/>
      <c r="NSI84"/>
      <c r="NSJ84"/>
      <c r="NSK84"/>
      <c r="NSL84"/>
      <c r="NSM84"/>
      <c r="NSN84"/>
      <c r="NSO84"/>
      <c r="NSP84"/>
      <c r="NSQ84"/>
      <c r="NSR84"/>
      <c r="NSS84"/>
      <c r="NST84"/>
      <c r="NSU84"/>
      <c r="NSV84"/>
      <c r="NSW84"/>
      <c r="NSX84"/>
      <c r="NSY84"/>
      <c r="NSZ84"/>
      <c r="NTA84"/>
      <c r="NTB84"/>
      <c r="NTC84"/>
      <c r="NTD84"/>
      <c r="NTE84"/>
      <c r="NTF84"/>
      <c r="NTG84"/>
      <c r="NTH84"/>
      <c r="NTI84"/>
      <c r="NTJ84"/>
      <c r="NTK84"/>
      <c r="NTL84"/>
      <c r="NTM84"/>
      <c r="NTN84"/>
      <c r="NTO84"/>
      <c r="NTP84"/>
      <c r="NTQ84"/>
      <c r="NTR84"/>
      <c r="NTS84"/>
      <c r="NTT84"/>
      <c r="NTU84"/>
      <c r="NTV84"/>
      <c r="NTW84"/>
      <c r="NTX84"/>
      <c r="NTY84"/>
      <c r="NTZ84"/>
      <c r="NUA84"/>
      <c r="NUB84"/>
      <c r="NUC84"/>
      <c r="NUD84"/>
      <c r="NUE84"/>
      <c r="NUF84"/>
      <c r="NUG84"/>
      <c r="NUH84"/>
      <c r="NUI84"/>
      <c r="NUJ84"/>
      <c r="NUK84"/>
      <c r="NUL84"/>
      <c r="NUM84"/>
      <c r="NUN84"/>
      <c r="NUO84"/>
      <c r="NUP84"/>
      <c r="NUQ84"/>
      <c r="NUR84"/>
      <c r="NUS84"/>
      <c r="NUT84"/>
      <c r="NUU84"/>
      <c r="NUV84"/>
      <c r="NUW84"/>
      <c r="NUX84"/>
      <c r="NUY84"/>
      <c r="NUZ84"/>
      <c r="NVA84"/>
      <c r="NVB84"/>
      <c r="NVC84"/>
      <c r="NVD84"/>
      <c r="NVE84"/>
      <c r="NVF84"/>
      <c r="NVG84"/>
      <c r="NVH84"/>
      <c r="NVI84"/>
      <c r="NVJ84"/>
      <c r="NVK84"/>
      <c r="NVL84"/>
      <c r="NVM84"/>
      <c r="NVN84"/>
      <c r="NVO84"/>
      <c r="NVP84"/>
      <c r="NVQ84"/>
      <c r="NVR84"/>
      <c r="NVS84"/>
      <c r="NVT84"/>
      <c r="NVU84"/>
      <c r="NVV84"/>
      <c r="NVW84"/>
      <c r="NVX84"/>
      <c r="NVY84"/>
      <c r="NVZ84"/>
      <c r="NWA84"/>
      <c r="NWB84"/>
      <c r="NWC84"/>
      <c r="NWD84"/>
      <c r="NWE84"/>
      <c r="NWF84"/>
      <c r="NWG84"/>
      <c r="NWH84"/>
      <c r="NWI84"/>
      <c r="NWJ84"/>
      <c r="NWK84"/>
      <c r="NWL84"/>
      <c r="NWM84"/>
      <c r="NWN84"/>
      <c r="NWO84"/>
      <c r="NWP84"/>
      <c r="NWQ84"/>
      <c r="NWR84"/>
      <c r="NWS84"/>
      <c r="NWT84"/>
      <c r="NWU84"/>
      <c r="NWV84"/>
      <c r="NWW84"/>
      <c r="NWX84"/>
      <c r="NWY84"/>
      <c r="NWZ84"/>
      <c r="NXA84"/>
      <c r="NXB84"/>
      <c r="NXC84"/>
      <c r="NXD84"/>
      <c r="NXE84"/>
      <c r="NXF84"/>
      <c r="NXG84"/>
      <c r="NXH84"/>
      <c r="NXI84"/>
      <c r="NXJ84"/>
      <c r="NXK84"/>
      <c r="NXL84"/>
      <c r="NXM84"/>
      <c r="NXN84"/>
      <c r="NXO84"/>
      <c r="NXP84"/>
      <c r="NXQ84"/>
      <c r="NXR84"/>
      <c r="NXS84"/>
      <c r="NXT84"/>
      <c r="NXU84"/>
      <c r="NXV84"/>
      <c r="NXW84"/>
      <c r="NXX84"/>
      <c r="NXY84"/>
      <c r="NXZ84"/>
      <c r="NYA84"/>
      <c r="NYB84"/>
      <c r="NYC84"/>
      <c r="NYD84"/>
      <c r="NYE84"/>
      <c r="NYF84"/>
      <c r="NYG84"/>
      <c r="NYH84"/>
      <c r="NYI84"/>
      <c r="NYJ84"/>
      <c r="NYK84"/>
      <c r="NYL84"/>
      <c r="NYM84"/>
      <c r="NYN84"/>
      <c r="NYO84"/>
      <c r="NYP84"/>
      <c r="NYQ84"/>
      <c r="NYR84"/>
      <c r="NYS84"/>
      <c r="NYT84"/>
      <c r="NYU84"/>
      <c r="NYV84"/>
      <c r="NYW84"/>
      <c r="NYX84"/>
      <c r="NYY84"/>
      <c r="NYZ84"/>
      <c r="NZA84"/>
      <c r="NZB84"/>
      <c r="NZC84"/>
      <c r="NZD84"/>
      <c r="NZE84"/>
      <c r="NZF84"/>
      <c r="NZG84"/>
      <c r="NZH84"/>
      <c r="NZI84"/>
      <c r="NZJ84"/>
      <c r="NZK84"/>
      <c r="NZL84"/>
      <c r="NZM84"/>
      <c r="NZN84"/>
      <c r="NZO84"/>
      <c r="NZP84"/>
      <c r="NZQ84"/>
      <c r="NZR84"/>
      <c r="NZS84"/>
      <c r="NZT84"/>
      <c r="NZU84"/>
      <c r="NZV84"/>
      <c r="NZW84"/>
      <c r="NZX84"/>
      <c r="NZY84"/>
      <c r="NZZ84"/>
      <c r="OAA84"/>
      <c r="OAB84"/>
      <c r="OAC84"/>
      <c r="OAD84"/>
      <c r="OAE84"/>
      <c r="OAF84"/>
      <c r="OAG84"/>
      <c r="OAH84"/>
      <c r="OAI84"/>
      <c r="OAJ84"/>
      <c r="OAK84"/>
      <c r="OAL84"/>
      <c r="OAM84"/>
      <c r="OAN84"/>
      <c r="OAO84"/>
      <c r="OAP84"/>
      <c r="OAQ84"/>
      <c r="OAR84"/>
      <c r="OAS84"/>
      <c r="OAT84"/>
      <c r="OAU84"/>
      <c r="OAV84"/>
      <c r="OAW84"/>
      <c r="OAX84"/>
      <c r="OAY84"/>
      <c r="OAZ84"/>
      <c r="OBA84"/>
      <c r="OBB84"/>
      <c r="OBC84"/>
      <c r="OBD84"/>
      <c r="OBE84"/>
      <c r="OBF84"/>
      <c r="OBG84"/>
      <c r="OBH84"/>
      <c r="OBI84"/>
      <c r="OBJ84"/>
      <c r="OBK84"/>
      <c r="OBL84"/>
      <c r="OBM84"/>
      <c r="OBN84"/>
      <c r="OBO84"/>
      <c r="OBP84"/>
      <c r="OBQ84"/>
      <c r="OBR84"/>
      <c r="OBS84"/>
      <c r="OBT84"/>
      <c r="OBU84"/>
      <c r="OBV84"/>
      <c r="OBW84"/>
      <c r="OBX84"/>
      <c r="OBY84"/>
      <c r="OBZ84"/>
      <c r="OCA84"/>
      <c r="OCB84"/>
      <c r="OCC84"/>
      <c r="OCD84"/>
      <c r="OCE84"/>
      <c r="OCF84"/>
      <c r="OCG84"/>
      <c r="OCH84"/>
      <c r="OCI84"/>
      <c r="OCJ84"/>
      <c r="OCK84"/>
      <c r="OCL84"/>
      <c r="OCM84"/>
      <c r="OCN84"/>
      <c r="OCO84"/>
      <c r="OCP84"/>
      <c r="OCQ84"/>
      <c r="OCR84"/>
      <c r="OCS84"/>
      <c r="OCT84"/>
      <c r="OCU84"/>
      <c r="OCV84"/>
      <c r="OCW84"/>
      <c r="OCX84"/>
      <c r="OCY84"/>
      <c r="OCZ84"/>
      <c r="ODA84"/>
      <c r="ODB84"/>
      <c r="ODC84"/>
      <c r="ODD84"/>
      <c r="ODE84"/>
      <c r="ODF84"/>
      <c r="ODG84"/>
      <c r="ODH84"/>
      <c r="ODI84"/>
      <c r="ODJ84"/>
      <c r="ODK84"/>
      <c r="ODL84"/>
      <c r="ODM84"/>
      <c r="ODN84"/>
      <c r="ODO84"/>
      <c r="ODP84"/>
      <c r="ODQ84"/>
      <c r="ODR84"/>
      <c r="ODS84"/>
      <c r="ODT84"/>
      <c r="ODU84"/>
      <c r="ODV84"/>
      <c r="ODW84"/>
      <c r="ODX84"/>
      <c r="ODY84"/>
      <c r="ODZ84"/>
      <c r="OEA84"/>
      <c r="OEB84"/>
      <c r="OEC84"/>
      <c r="OED84"/>
      <c r="OEE84"/>
      <c r="OEF84"/>
      <c r="OEG84"/>
      <c r="OEH84"/>
      <c r="OEI84"/>
      <c r="OEJ84"/>
      <c r="OEK84"/>
      <c r="OEL84"/>
      <c r="OEM84"/>
      <c r="OEN84"/>
      <c r="OEO84"/>
      <c r="OEP84"/>
      <c r="OEQ84"/>
      <c r="OER84"/>
      <c r="OES84"/>
      <c r="OET84"/>
      <c r="OEU84"/>
      <c r="OEV84"/>
      <c r="OEW84"/>
      <c r="OEX84"/>
      <c r="OEY84"/>
      <c r="OEZ84"/>
      <c r="OFA84"/>
      <c r="OFB84"/>
      <c r="OFC84"/>
      <c r="OFD84"/>
      <c r="OFE84"/>
      <c r="OFF84"/>
      <c r="OFG84"/>
      <c r="OFH84"/>
      <c r="OFI84"/>
      <c r="OFJ84"/>
      <c r="OFK84"/>
      <c r="OFL84"/>
      <c r="OFM84"/>
      <c r="OFN84"/>
      <c r="OFO84"/>
      <c r="OFP84"/>
      <c r="OFQ84"/>
      <c r="OFR84"/>
      <c r="OFS84"/>
      <c r="OFT84"/>
      <c r="OFU84"/>
      <c r="OFV84"/>
      <c r="OFW84"/>
      <c r="OFX84"/>
      <c r="OFY84"/>
      <c r="OFZ84"/>
      <c r="OGA84"/>
      <c r="OGB84"/>
      <c r="OGC84"/>
      <c r="OGD84"/>
      <c r="OGE84"/>
      <c r="OGF84"/>
      <c r="OGG84"/>
      <c r="OGH84"/>
      <c r="OGI84"/>
      <c r="OGJ84"/>
      <c r="OGK84"/>
      <c r="OGL84"/>
      <c r="OGM84"/>
      <c r="OGN84"/>
      <c r="OGO84"/>
      <c r="OGP84"/>
      <c r="OGQ84"/>
      <c r="OGR84"/>
      <c r="OGS84"/>
      <c r="OGT84"/>
      <c r="OGU84"/>
      <c r="OGV84"/>
      <c r="OGW84"/>
      <c r="OGX84"/>
      <c r="OGY84"/>
      <c r="OGZ84"/>
      <c r="OHA84"/>
      <c r="OHB84"/>
      <c r="OHC84"/>
      <c r="OHD84"/>
      <c r="OHE84"/>
      <c r="OHF84"/>
      <c r="OHG84"/>
      <c r="OHH84"/>
      <c r="OHI84"/>
      <c r="OHJ84"/>
      <c r="OHK84"/>
      <c r="OHL84"/>
      <c r="OHM84"/>
      <c r="OHN84"/>
      <c r="OHO84"/>
      <c r="OHP84"/>
      <c r="OHQ84"/>
      <c r="OHR84"/>
      <c r="OHS84"/>
      <c r="OHT84"/>
      <c r="OHU84"/>
      <c r="OHV84"/>
      <c r="OHW84"/>
      <c r="OHX84"/>
      <c r="OHY84"/>
      <c r="OHZ84"/>
      <c r="OIA84"/>
      <c r="OIB84"/>
      <c r="OIC84"/>
      <c r="OID84"/>
      <c r="OIE84"/>
      <c r="OIF84"/>
      <c r="OIG84"/>
      <c r="OIH84"/>
      <c r="OII84"/>
      <c r="OIJ84"/>
      <c r="OIK84"/>
      <c r="OIL84"/>
      <c r="OIM84"/>
      <c r="OIN84"/>
      <c r="OIO84"/>
      <c r="OIP84"/>
      <c r="OIQ84"/>
      <c r="OIR84"/>
      <c r="OIS84"/>
      <c r="OIT84"/>
      <c r="OIU84"/>
      <c r="OIV84"/>
      <c r="OIW84"/>
      <c r="OIX84"/>
      <c r="OIY84"/>
      <c r="OIZ84"/>
      <c r="OJA84"/>
      <c r="OJB84"/>
      <c r="OJC84"/>
      <c r="OJD84"/>
      <c r="OJE84"/>
      <c r="OJF84"/>
      <c r="OJG84"/>
      <c r="OJH84"/>
      <c r="OJI84"/>
      <c r="OJJ84"/>
      <c r="OJK84"/>
      <c r="OJL84"/>
      <c r="OJM84"/>
      <c r="OJN84"/>
      <c r="OJO84"/>
      <c r="OJP84"/>
      <c r="OJQ84"/>
      <c r="OJR84"/>
      <c r="OJS84"/>
      <c r="OJT84"/>
      <c r="OJU84"/>
      <c r="OJV84"/>
      <c r="OJW84"/>
      <c r="OJX84"/>
      <c r="OJY84"/>
      <c r="OJZ84"/>
      <c r="OKA84"/>
      <c r="OKB84"/>
      <c r="OKC84"/>
      <c r="OKD84"/>
      <c r="OKE84"/>
      <c r="OKF84"/>
      <c r="OKG84"/>
      <c r="OKH84"/>
      <c r="OKI84"/>
      <c r="OKJ84"/>
      <c r="OKK84"/>
      <c r="OKL84"/>
      <c r="OKM84"/>
      <c r="OKN84"/>
      <c r="OKO84"/>
      <c r="OKP84"/>
      <c r="OKQ84"/>
      <c r="OKR84"/>
      <c r="OKS84"/>
      <c r="OKT84"/>
      <c r="OKU84"/>
      <c r="OKV84"/>
      <c r="OKW84"/>
      <c r="OKX84"/>
      <c r="OKY84"/>
      <c r="OKZ84"/>
      <c r="OLA84"/>
      <c r="OLB84"/>
      <c r="OLC84"/>
      <c r="OLD84"/>
      <c r="OLE84"/>
      <c r="OLF84"/>
      <c r="OLG84"/>
      <c r="OLH84"/>
      <c r="OLI84"/>
      <c r="OLJ84"/>
      <c r="OLK84"/>
      <c r="OLL84"/>
      <c r="OLM84"/>
      <c r="OLN84"/>
      <c r="OLO84"/>
      <c r="OLP84"/>
      <c r="OLQ84"/>
      <c r="OLR84"/>
      <c r="OLS84"/>
      <c r="OLT84"/>
      <c r="OLU84"/>
      <c r="OLV84"/>
      <c r="OLW84"/>
      <c r="OLX84"/>
      <c r="OLY84"/>
      <c r="OLZ84"/>
      <c r="OMA84"/>
      <c r="OMB84"/>
      <c r="OMC84"/>
      <c r="OMD84"/>
      <c r="OME84"/>
      <c r="OMF84"/>
      <c r="OMG84"/>
      <c r="OMH84"/>
      <c r="OMI84"/>
      <c r="OMJ84"/>
      <c r="OMK84"/>
      <c r="OML84"/>
      <c r="OMM84"/>
      <c r="OMN84"/>
      <c r="OMO84"/>
      <c r="OMP84"/>
      <c r="OMQ84"/>
      <c r="OMR84"/>
      <c r="OMS84"/>
      <c r="OMT84"/>
      <c r="OMU84"/>
      <c r="OMV84"/>
      <c r="OMW84"/>
      <c r="OMX84"/>
      <c r="OMY84"/>
      <c r="OMZ84"/>
      <c r="ONA84"/>
      <c r="ONB84"/>
      <c r="ONC84"/>
      <c r="OND84"/>
      <c r="ONE84"/>
      <c r="ONF84"/>
      <c r="ONG84"/>
      <c r="ONH84"/>
      <c r="ONI84"/>
      <c r="ONJ84"/>
      <c r="ONK84"/>
      <c r="ONL84"/>
      <c r="ONM84"/>
      <c r="ONN84"/>
      <c r="ONO84"/>
      <c r="ONP84"/>
      <c r="ONQ84"/>
      <c r="ONR84"/>
      <c r="ONS84"/>
      <c r="ONT84"/>
      <c r="ONU84"/>
      <c r="ONV84"/>
      <c r="ONW84"/>
      <c r="ONX84"/>
      <c r="ONY84"/>
      <c r="ONZ84"/>
      <c r="OOA84"/>
      <c r="OOB84"/>
      <c r="OOC84"/>
      <c r="OOD84"/>
      <c r="OOE84"/>
      <c r="OOF84"/>
      <c r="OOG84"/>
      <c r="OOH84"/>
      <c r="OOI84"/>
      <c r="OOJ84"/>
      <c r="OOK84"/>
      <c r="OOL84"/>
      <c r="OOM84"/>
      <c r="OON84"/>
      <c r="OOO84"/>
      <c r="OOP84"/>
      <c r="OOQ84"/>
      <c r="OOR84"/>
      <c r="OOS84"/>
      <c r="OOT84"/>
      <c r="OOU84"/>
      <c r="OOV84"/>
      <c r="OOW84"/>
      <c r="OOX84"/>
      <c r="OOY84"/>
      <c r="OOZ84"/>
      <c r="OPA84"/>
      <c r="OPB84"/>
      <c r="OPC84"/>
      <c r="OPD84"/>
      <c r="OPE84"/>
      <c r="OPF84"/>
      <c r="OPG84"/>
      <c r="OPH84"/>
      <c r="OPI84"/>
      <c r="OPJ84"/>
      <c r="OPK84"/>
      <c r="OPL84"/>
      <c r="OPM84"/>
      <c r="OPN84"/>
      <c r="OPO84"/>
      <c r="OPP84"/>
      <c r="OPQ84"/>
      <c r="OPR84"/>
      <c r="OPS84"/>
      <c r="OPT84"/>
      <c r="OPU84"/>
      <c r="OPV84"/>
      <c r="OPW84"/>
      <c r="OPX84"/>
      <c r="OPY84"/>
      <c r="OPZ84"/>
      <c r="OQA84"/>
      <c r="OQB84"/>
      <c r="OQC84"/>
      <c r="OQD84"/>
      <c r="OQE84"/>
      <c r="OQF84"/>
      <c r="OQG84"/>
      <c r="OQH84"/>
      <c r="OQI84"/>
      <c r="OQJ84"/>
      <c r="OQK84"/>
      <c r="OQL84"/>
      <c r="OQM84"/>
      <c r="OQN84"/>
      <c r="OQO84"/>
      <c r="OQP84"/>
      <c r="OQQ84"/>
      <c r="OQR84"/>
      <c r="OQS84"/>
      <c r="OQT84"/>
      <c r="OQU84"/>
      <c r="OQV84"/>
      <c r="OQW84"/>
      <c r="OQX84"/>
      <c r="OQY84"/>
      <c r="OQZ84"/>
      <c r="ORA84"/>
      <c r="ORB84"/>
      <c r="ORC84"/>
      <c r="ORD84"/>
      <c r="ORE84"/>
      <c r="ORF84"/>
      <c r="ORG84"/>
      <c r="ORH84"/>
      <c r="ORI84"/>
      <c r="ORJ84"/>
      <c r="ORK84"/>
      <c r="ORL84"/>
      <c r="ORM84"/>
      <c r="ORN84"/>
      <c r="ORO84"/>
      <c r="ORP84"/>
      <c r="ORQ84"/>
      <c r="ORR84"/>
      <c r="ORS84"/>
      <c r="ORT84"/>
      <c r="ORU84"/>
      <c r="ORV84"/>
      <c r="ORW84"/>
      <c r="ORX84"/>
      <c r="ORY84"/>
      <c r="ORZ84"/>
      <c r="OSA84"/>
      <c r="OSB84"/>
      <c r="OSC84"/>
      <c r="OSD84"/>
      <c r="OSE84"/>
      <c r="OSF84"/>
      <c r="OSG84"/>
      <c r="OSH84"/>
      <c r="OSI84"/>
      <c r="OSJ84"/>
      <c r="OSK84"/>
      <c r="OSL84"/>
      <c r="OSM84"/>
      <c r="OSN84"/>
      <c r="OSO84"/>
      <c r="OSP84"/>
      <c r="OSQ84"/>
      <c r="OSR84"/>
      <c r="OSS84"/>
      <c r="OST84"/>
      <c r="OSU84"/>
      <c r="OSV84"/>
      <c r="OSW84"/>
      <c r="OSX84"/>
      <c r="OSY84"/>
      <c r="OSZ84"/>
      <c r="OTA84"/>
      <c r="OTB84"/>
      <c r="OTC84"/>
      <c r="OTD84"/>
      <c r="OTE84"/>
      <c r="OTF84"/>
      <c r="OTG84"/>
      <c r="OTH84"/>
      <c r="OTI84"/>
      <c r="OTJ84"/>
      <c r="OTK84"/>
      <c r="OTL84"/>
      <c r="OTM84"/>
      <c r="OTN84"/>
      <c r="OTO84"/>
      <c r="OTP84"/>
      <c r="OTQ84"/>
      <c r="OTR84"/>
      <c r="OTS84"/>
      <c r="OTT84"/>
      <c r="OTU84"/>
      <c r="OTV84"/>
      <c r="OTW84"/>
      <c r="OTX84"/>
      <c r="OTY84"/>
      <c r="OTZ84"/>
      <c r="OUA84"/>
      <c r="OUB84"/>
      <c r="OUC84"/>
      <c r="OUD84"/>
      <c r="OUE84"/>
      <c r="OUF84"/>
      <c r="OUG84"/>
      <c r="OUH84"/>
      <c r="OUI84"/>
      <c r="OUJ84"/>
      <c r="OUK84"/>
      <c r="OUL84"/>
      <c r="OUM84"/>
      <c r="OUN84"/>
      <c r="OUO84"/>
      <c r="OUP84"/>
      <c r="OUQ84"/>
      <c r="OUR84"/>
      <c r="OUS84"/>
      <c r="OUT84"/>
      <c r="OUU84"/>
      <c r="OUV84"/>
      <c r="OUW84"/>
      <c r="OUX84"/>
      <c r="OUY84"/>
      <c r="OUZ84"/>
      <c r="OVA84"/>
      <c r="OVB84"/>
      <c r="OVC84"/>
      <c r="OVD84"/>
      <c r="OVE84"/>
      <c r="OVF84"/>
      <c r="OVG84"/>
      <c r="OVH84"/>
      <c r="OVI84"/>
      <c r="OVJ84"/>
      <c r="OVK84"/>
      <c r="OVL84"/>
      <c r="OVM84"/>
      <c r="OVN84"/>
      <c r="OVO84"/>
      <c r="OVP84"/>
      <c r="OVQ84"/>
      <c r="OVR84"/>
      <c r="OVS84"/>
      <c r="OVT84"/>
      <c r="OVU84"/>
      <c r="OVV84"/>
      <c r="OVW84"/>
      <c r="OVX84"/>
      <c r="OVY84"/>
      <c r="OVZ84"/>
      <c r="OWA84"/>
      <c r="OWB84"/>
      <c r="OWC84"/>
      <c r="OWD84"/>
      <c r="OWE84"/>
      <c r="OWF84"/>
      <c r="OWG84"/>
      <c r="OWH84"/>
      <c r="OWI84"/>
      <c r="OWJ84"/>
      <c r="OWK84"/>
      <c r="OWL84"/>
      <c r="OWM84"/>
      <c r="OWN84"/>
      <c r="OWO84"/>
      <c r="OWP84"/>
      <c r="OWQ84"/>
      <c r="OWR84"/>
      <c r="OWS84"/>
      <c r="OWT84"/>
      <c r="OWU84"/>
      <c r="OWV84"/>
      <c r="OWW84"/>
      <c r="OWX84"/>
      <c r="OWY84"/>
      <c r="OWZ84"/>
      <c r="OXA84"/>
      <c r="OXB84"/>
      <c r="OXC84"/>
      <c r="OXD84"/>
      <c r="OXE84"/>
      <c r="OXF84"/>
      <c r="OXG84"/>
      <c r="OXH84"/>
      <c r="OXI84"/>
      <c r="OXJ84"/>
      <c r="OXK84"/>
      <c r="OXL84"/>
      <c r="OXM84"/>
      <c r="OXN84"/>
      <c r="OXO84"/>
      <c r="OXP84"/>
      <c r="OXQ84"/>
      <c r="OXR84"/>
      <c r="OXS84"/>
      <c r="OXT84"/>
      <c r="OXU84"/>
      <c r="OXV84"/>
      <c r="OXW84"/>
      <c r="OXX84"/>
      <c r="OXY84"/>
      <c r="OXZ84"/>
      <c r="OYA84"/>
      <c r="OYB84"/>
      <c r="OYC84"/>
      <c r="OYD84"/>
      <c r="OYE84"/>
      <c r="OYF84"/>
      <c r="OYG84"/>
      <c r="OYH84"/>
      <c r="OYI84"/>
      <c r="OYJ84"/>
      <c r="OYK84"/>
      <c r="OYL84"/>
      <c r="OYM84"/>
      <c r="OYN84"/>
      <c r="OYO84"/>
      <c r="OYP84"/>
      <c r="OYQ84"/>
      <c r="OYR84"/>
      <c r="OYS84"/>
      <c r="OYT84"/>
      <c r="OYU84"/>
      <c r="OYV84"/>
      <c r="OYW84"/>
      <c r="OYX84"/>
      <c r="OYY84"/>
      <c r="OYZ84"/>
      <c r="OZA84"/>
      <c r="OZB84"/>
      <c r="OZC84"/>
      <c r="OZD84"/>
      <c r="OZE84"/>
      <c r="OZF84"/>
      <c r="OZG84"/>
      <c r="OZH84"/>
      <c r="OZI84"/>
      <c r="OZJ84"/>
      <c r="OZK84"/>
      <c r="OZL84"/>
      <c r="OZM84"/>
      <c r="OZN84"/>
      <c r="OZO84"/>
      <c r="OZP84"/>
      <c r="OZQ84"/>
      <c r="OZR84"/>
      <c r="OZS84"/>
      <c r="OZT84"/>
      <c r="OZU84"/>
      <c r="OZV84"/>
      <c r="OZW84"/>
      <c r="OZX84"/>
      <c r="OZY84"/>
      <c r="OZZ84"/>
      <c r="PAA84"/>
      <c r="PAB84"/>
      <c r="PAC84"/>
      <c r="PAD84"/>
      <c r="PAE84"/>
      <c r="PAF84"/>
      <c r="PAG84"/>
      <c r="PAH84"/>
      <c r="PAI84"/>
      <c r="PAJ84"/>
      <c r="PAK84"/>
      <c r="PAL84"/>
      <c r="PAM84"/>
      <c r="PAN84"/>
      <c r="PAO84"/>
      <c r="PAP84"/>
      <c r="PAQ84"/>
      <c r="PAR84"/>
      <c r="PAS84"/>
      <c r="PAT84"/>
      <c r="PAU84"/>
      <c r="PAV84"/>
      <c r="PAW84"/>
      <c r="PAX84"/>
      <c r="PAY84"/>
      <c r="PAZ84"/>
      <c r="PBA84"/>
      <c r="PBB84"/>
      <c r="PBC84"/>
      <c r="PBD84"/>
      <c r="PBE84"/>
      <c r="PBF84"/>
      <c r="PBG84"/>
      <c r="PBH84"/>
      <c r="PBI84"/>
      <c r="PBJ84"/>
      <c r="PBK84"/>
      <c r="PBL84"/>
      <c r="PBM84"/>
      <c r="PBN84"/>
      <c r="PBO84"/>
      <c r="PBP84"/>
      <c r="PBQ84"/>
      <c r="PBR84"/>
      <c r="PBS84"/>
      <c r="PBT84"/>
      <c r="PBU84"/>
      <c r="PBV84"/>
      <c r="PBW84"/>
      <c r="PBX84"/>
      <c r="PBY84"/>
      <c r="PBZ84"/>
      <c r="PCA84"/>
      <c r="PCB84"/>
      <c r="PCC84"/>
      <c r="PCD84"/>
      <c r="PCE84"/>
      <c r="PCF84"/>
      <c r="PCG84"/>
      <c r="PCH84"/>
      <c r="PCI84"/>
      <c r="PCJ84"/>
      <c r="PCK84"/>
      <c r="PCL84"/>
      <c r="PCM84"/>
      <c r="PCN84"/>
      <c r="PCO84"/>
      <c r="PCP84"/>
      <c r="PCQ84"/>
      <c r="PCR84"/>
      <c r="PCS84"/>
      <c r="PCT84"/>
      <c r="PCU84"/>
      <c r="PCV84"/>
      <c r="PCW84"/>
      <c r="PCX84"/>
      <c r="PCY84"/>
      <c r="PCZ84"/>
      <c r="PDA84"/>
      <c r="PDB84"/>
      <c r="PDC84"/>
      <c r="PDD84"/>
      <c r="PDE84"/>
      <c r="PDF84"/>
      <c r="PDG84"/>
      <c r="PDH84"/>
      <c r="PDI84"/>
      <c r="PDJ84"/>
      <c r="PDK84"/>
      <c r="PDL84"/>
      <c r="PDM84"/>
      <c r="PDN84"/>
      <c r="PDO84"/>
      <c r="PDP84"/>
      <c r="PDQ84"/>
      <c r="PDR84"/>
      <c r="PDS84"/>
      <c r="PDT84"/>
      <c r="PDU84"/>
      <c r="PDV84"/>
      <c r="PDW84"/>
      <c r="PDX84"/>
      <c r="PDY84"/>
      <c r="PDZ84"/>
      <c r="PEA84"/>
      <c r="PEB84"/>
      <c r="PEC84"/>
      <c r="PED84"/>
      <c r="PEE84"/>
      <c r="PEF84"/>
      <c r="PEG84"/>
      <c r="PEH84"/>
      <c r="PEI84"/>
      <c r="PEJ84"/>
      <c r="PEK84"/>
      <c r="PEL84"/>
      <c r="PEM84"/>
      <c r="PEN84"/>
      <c r="PEO84"/>
      <c r="PEP84"/>
      <c r="PEQ84"/>
      <c r="PER84"/>
      <c r="PES84"/>
      <c r="PET84"/>
      <c r="PEU84"/>
      <c r="PEV84"/>
      <c r="PEW84"/>
      <c r="PEX84"/>
      <c r="PEY84"/>
      <c r="PEZ84"/>
      <c r="PFA84"/>
      <c r="PFB84"/>
      <c r="PFC84"/>
      <c r="PFD84"/>
      <c r="PFE84"/>
      <c r="PFF84"/>
      <c r="PFG84"/>
      <c r="PFH84"/>
      <c r="PFI84"/>
      <c r="PFJ84"/>
      <c r="PFK84"/>
      <c r="PFL84"/>
      <c r="PFM84"/>
      <c r="PFN84"/>
      <c r="PFO84"/>
      <c r="PFP84"/>
      <c r="PFQ84"/>
      <c r="PFR84"/>
      <c r="PFS84"/>
      <c r="PFT84"/>
      <c r="PFU84"/>
      <c r="PFV84"/>
      <c r="PFW84"/>
      <c r="PFX84"/>
      <c r="PFY84"/>
      <c r="PFZ84"/>
      <c r="PGA84"/>
      <c r="PGB84"/>
      <c r="PGC84"/>
      <c r="PGD84"/>
      <c r="PGE84"/>
      <c r="PGF84"/>
      <c r="PGG84"/>
      <c r="PGH84"/>
      <c r="PGI84"/>
      <c r="PGJ84"/>
      <c r="PGK84"/>
      <c r="PGL84"/>
      <c r="PGM84"/>
      <c r="PGN84"/>
      <c r="PGO84"/>
      <c r="PGP84"/>
      <c r="PGQ84"/>
      <c r="PGR84"/>
      <c r="PGS84"/>
      <c r="PGT84"/>
      <c r="PGU84"/>
      <c r="PGV84"/>
      <c r="PGW84"/>
      <c r="PGX84"/>
      <c r="PGY84"/>
      <c r="PGZ84"/>
      <c r="PHA84"/>
      <c r="PHB84"/>
      <c r="PHC84"/>
      <c r="PHD84"/>
      <c r="PHE84"/>
      <c r="PHF84"/>
      <c r="PHG84"/>
      <c r="PHH84"/>
      <c r="PHI84"/>
      <c r="PHJ84"/>
      <c r="PHK84"/>
      <c r="PHL84"/>
      <c r="PHM84"/>
      <c r="PHN84"/>
      <c r="PHO84"/>
      <c r="PHP84"/>
      <c r="PHQ84"/>
      <c r="PHR84"/>
      <c r="PHS84"/>
      <c r="PHT84"/>
      <c r="PHU84"/>
      <c r="PHV84"/>
      <c r="PHW84"/>
      <c r="PHX84"/>
      <c r="PHY84"/>
      <c r="PHZ84"/>
      <c r="PIA84"/>
      <c r="PIB84"/>
      <c r="PIC84"/>
      <c r="PID84"/>
      <c r="PIE84"/>
      <c r="PIF84"/>
      <c r="PIG84"/>
      <c r="PIH84"/>
      <c r="PII84"/>
      <c r="PIJ84"/>
      <c r="PIK84"/>
      <c r="PIL84"/>
      <c r="PIM84"/>
      <c r="PIN84"/>
      <c r="PIO84"/>
      <c r="PIP84"/>
      <c r="PIQ84"/>
      <c r="PIR84"/>
      <c r="PIS84"/>
      <c r="PIT84"/>
      <c r="PIU84"/>
      <c r="PIV84"/>
      <c r="PIW84"/>
      <c r="PIX84"/>
      <c r="PIY84"/>
      <c r="PIZ84"/>
      <c r="PJA84"/>
      <c r="PJB84"/>
      <c r="PJC84"/>
      <c r="PJD84"/>
      <c r="PJE84"/>
      <c r="PJF84"/>
      <c r="PJG84"/>
      <c r="PJH84"/>
      <c r="PJI84"/>
      <c r="PJJ84"/>
      <c r="PJK84"/>
      <c r="PJL84"/>
      <c r="PJM84"/>
      <c r="PJN84"/>
      <c r="PJO84"/>
      <c r="PJP84"/>
      <c r="PJQ84"/>
      <c r="PJR84"/>
      <c r="PJS84"/>
      <c r="PJT84"/>
      <c r="PJU84"/>
      <c r="PJV84"/>
      <c r="PJW84"/>
      <c r="PJX84"/>
      <c r="PJY84"/>
      <c r="PJZ84"/>
      <c r="PKA84"/>
      <c r="PKB84"/>
      <c r="PKC84"/>
      <c r="PKD84"/>
      <c r="PKE84"/>
      <c r="PKF84"/>
      <c r="PKG84"/>
      <c r="PKH84"/>
      <c r="PKI84"/>
      <c r="PKJ84"/>
      <c r="PKK84"/>
      <c r="PKL84"/>
      <c r="PKM84"/>
      <c r="PKN84"/>
      <c r="PKO84"/>
      <c r="PKP84"/>
      <c r="PKQ84"/>
      <c r="PKR84"/>
      <c r="PKS84"/>
      <c r="PKT84"/>
      <c r="PKU84"/>
      <c r="PKV84"/>
      <c r="PKW84"/>
      <c r="PKX84"/>
      <c r="PKY84"/>
      <c r="PKZ84"/>
      <c r="PLA84"/>
      <c r="PLB84"/>
      <c r="PLC84"/>
      <c r="PLD84"/>
      <c r="PLE84"/>
      <c r="PLF84"/>
      <c r="PLG84"/>
      <c r="PLH84"/>
      <c r="PLI84"/>
      <c r="PLJ84"/>
      <c r="PLK84"/>
      <c r="PLL84"/>
      <c r="PLM84"/>
      <c r="PLN84"/>
      <c r="PLO84"/>
      <c r="PLP84"/>
      <c r="PLQ84"/>
      <c r="PLR84"/>
      <c r="PLS84"/>
      <c r="PLT84"/>
      <c r="PLU84"/>
      <c r="PLV84"/>
      <c r="PLW84"/>
      <c r="PLX84"/>
      <c r="PLY84"/>
      <c r="PLZ84"/>
      <c r="PMA84"/>
      <c r="PMB84"/>
      <c r="PMC84"/>
      <c r="PMD84"/>
      <c r="PME84"/>
      <c r="PMF84"/>
      <c r="PMG84"/>
      <c r="PMH84"/>
      <c r="PMI84"/>
      <c r="PMJ84"/>
      <c r="PMK84"/>
      <c r="PML84"/>
      <c r="PMM84"/>
      <c r="PMN84"/>
      <c r="PMO84"/>
      <c r="PMP84"/>
      <c r="PMQ84"/>
      <c r="PMR84"/>
      <c r="PMS84"/>
      <c r="PMT84"/>
      <c r="PMU84"/>
      <c r="PMV84"/>
      <c r="PMW84"/>
      <c r="PMX84"/>
      <c r="PMY84"/>
      <c r="PMZ84"/>
      <c r="PNA84"/>
      <c r="PNB84"/>
      <c r="PNC84"/>
      <c r="PND84"/>
      <c r="PNE84"/>
      <c r="PNF84"/>
      <c r="PNG84"/>
      <c r="PNH84"/>
      <c r="PNI84"/>
      <c r="PNJ84"/>
      <c r="PNK84"/>
      <c r="PNL84"/>
      <c r="PNM84"/>
      <c r="PNN84"/>
      <c r="PNO84"/>
      <c r="PNP84"/>
      <c r="PNQ84"/>
      <c r="PNR84"/>
      <c r="PNS84"/>
      <c r="PNT84"/>
      <c r="PNU84"/>
      <c r="PNV84"/>
      <c r="PNW84"/>
      <c r="PNX84"/>
      <c r="PNY84"/>
      <c r="PNZ84"/>
      <c r="POA84"/>
      <c r="POB84"/>
      <c r="POC84"/>
      <c r="POD84"/>
      <c r="POE84"/>
      <c r="POF84"/>
      <c r="POG84"/>
      <c r="POH84"/>
      <c r="POI84"/>
      <c r="POJ84"/>
      <c r="POK84"/>
      <c r="POL84"/>
      <c r="POM84"/>
      <c r="PON84"/>
      <c r="POO84"/>
      <c r="POP84"/>
      <c r="POQ84"/>
      <c r="POR84"/>
      <c r="POS84"/>
      <c r="POT84"/>
      <c r="POU84"/>
      <c r="POV84"/>
      <c r="POW84"/>
      <c r="POX84"/>
      <c r="POY84"/>
      <c r="POZ84"/>
      <c r="PPA84"/>
      <c r="PPB84"/>
      <c r="PPC84"/>
      <c r="PPD84"/>
      <c r="PPE84"/>
      <c r="PPF84"/>
      <c r="PPG84"/>
      <c r="PPH84"/>
      <c r="PPI84"/>
      <c r="PPJ84"/>
      <c r="PPK84"/>
      <c r="PPL84"/>
      <c r="PPM84"/>
      <c r="PPN84"/>
      <c r="PPO84"/>
      <c r="PPP84"/>
      <c r="PPQ84"/>
      <c r="PPR84"/>
      <c r="PPS84"/>
      <c r="PPT84"/>
      <c r="PPU84"/>
      <c r="PPV84"/>
      <c r="PPW84"/>
      <c r="PPX84"/>
      <c r="PPY84"/>
      <c r="PPZ84"/>
      <c r="PQA84"/>
      <c r="PQB84"/>
      <c r="PQC84"/>
      <c r="PQD84"/>
      <c r="PQE84"/>
      <c r="PQF84"/>
      <c r="PQG84"/>
      <c r="PQH84"/>
      <c r="PQI84"/>
      <c r="PQJ84"/>
      <c r="PQK84"/>
      <c r="PQL84"/>
      <c r="PQM84"/>
      <c r="PQN84"/>
      <c r="PQO84"/>
      <c r="PQP84"/>
      <c r="PQQ84"/>
      <c r="PQR84"/>
      <c r="PQS84"/>
      <c r="PQT84"/>
      <c r="PQU84"/>
      <c r="PQV84"/>
      <c r="PQW84"/>
      <c r="PQX84"/>
      <c r="PQY84"/>
      <c r="PQZ84"/>
      <c r="PRA84"/>
      <c r="PRB84"/>
      <c r="PRC84"/>
      <c r="PRD84"/>
      <c r="PRE84"/>
      <c r="PRF84"/>
      <c r="PRG84"/>
      <c r="PRH84"/>
      <c r="PRI84"/>
      <c r="PRJ84"/>
      <c r="PRK84"/>
      <c r="PRL84"/>
      <c r="PRM84"/>
      <c r="PRN84"/>
      <c r="PRO84"/>
      <c r="PRP84"/>
      <c r="PRQ84"/>
      <c r="PRR84"/>
      <c r="PRS84"/>
      <c r="PRT84"/>
      <c r="PRU84"/>
      <c r="PRV84"/>
      <c r="PRW84"/>
      <c r="PRX84"/>
      <c r="PRY84"/>
      <c r="PRZ84"/>
      <c r="PSA84"/>
      <c r="PSB84"/>
      <c r="PSC84"/>
      <c r="PSD84"/>
      <c r="PSE84"/>
      <c r="PSF84"/>
      <c r="PSG84"/>
      <c r="PSH84"/>
      <c r="PSI84"/>
      <c r="PSJ84"/>
      <c r="PSK84"/>
      <c r="PSL84"/>
      <c r="PSM84"/>
      <c r="PSN84"/>
      <c r="PSO84"/>
      <c r="PSP84"/>
      <c r="PSQ84"/>
      <c r="PSR84"/>
      <c r="PSS84"/>
      <c r="PST84"/>
      <c r="PSU84"/>
      <c r="PSV84"/>
      <c r="PSW84"/>
      <c r="PSX84"/>
      <c r="PSY84"/>
      <c r="PSZ84"/>
      <c r="PTA84"/>
      <c r="PTB84"/>
      <c r="PTC84"/>
      <c r="PTD84"/>
      <c r="PTE84"/>
      <c r="PTF84"/>
      <c r="PTG84"/>
      <c r="PTH84"/>
      <c r="PTI84"/>
      <c r="PTJ84"/>
      <c r="PTK84"/>
      <c r="PTL84"/>
      <c r="PTM84"/>
      <c r="PTN84"/>
      <c r="PTO84"/>
      <c r="PTP84"/>
      <c r="PTQ84"/>
      <c r="PTR84"/>
      <c r="PTS84"/>
      <c r="PTT84"/>
      <c r="PTU84"/>
      <c r="PTV84"/>
      <c r="PTW84"/>
      <c r="PTX84"/>
      <c r="PTY84"/>
      <c r="PTZ84"/>
      <c r="PUA84"/>
      <c r="PUB84"/>
      <c r="PUC84"/>
      <c r="PUD84"/>
      <c r="PUE84"/>
      <c r="PUF84"/>
      <c r="PUG84"/>
      <c r="PUH84"/>
      <c r="PUI84"/>
      <c r="PUJ84"/>
      <c r="PUK84"/>
      <c r="PUL84"/>
      <c r="PUM84"/>
      <c r="PUN84"/>
      <c r="PUO84"/>
      <c r="PUP84"/>
      <c r="PUQ84"/>
      <c r="PUR84"/>
      <c r="PUS84"/>
      <c r="PUT84"/>
      <c r="PUU84"/>
      <c r="PUV84"/>
      <c r="PUW84"/>
      <c r="PUX84"/>
      <c r="PUY84"/>
      <c r="PUZ84"/>
      <c r="PVA84"/>
      <c r="PVB84"/>
      <c r="PVC84"/>
      <c r="PVD84"/>
      <c r="PVE84"/>
      <c r="PVF84"/>
      <c r="PVG84"/>
      <c r="PVH84"/>
      <c r="PVI84"/>
      <c r="PVJ84"/>
      <c r="PVK84"/>
      <c r="PVL84"/>
      <c r="PVM84"/>
      <c r="PVN84"/>
      <c r="PVO84"/>
      <c r="PVP84"/>
      <c r="PVQ84"/>
      <c r="PVR84"/>
      <c r="PVS84"/>
      <c r="PVT84"/>
      <c r="PVU84"/>
      <c r="PVV84"/>
      <c r="PVW84"/>
      <c r="PVX84"/>
      <c r="PVY84"/>
      <c r="PVZ84"/>
      <c r="PWA84"/>
      <c r="PWB84"/>
      <c r="PWC84"/>
      <c r="PWD84"/>
      <c r="PWE84"/>
      <c r="PWF84"/>
      <c r="PWG84"/>
      <c r="PWH84"/>
      <c r="PWI84"/>
      <c r="PWJ84"/>
      <c r="PWK84"/>
      <c r="PWL84"/>
      <c r="PWM84"/>
      <c r="PWN84"/>
      <c r="PWO84"/>
      <c r="PWP84"/>
      <c r="PWQ84"/>
      <c r="PWR84"/>
      <c r="PWS84"/>
      <c r="PWT84"/>
      <c r="PWU84"/>
      <c r="PWV84"/>
      <c r="PWW84"/>
      <c r="PWX84"/>
      <c r="PWY84"/>
      <c r="PWZ84"/>
      <c r="PXA84"/>
      <c r="PXB84"/>
      <c r="PXC84"/>
      <c r="PXD84"/>
      <c r="PXE84"/>
      <c r="PXF84"/>
      <c r="PXG84"/>
      <c r="PXH84"/>
      <c r="PXI84"/>
      <c r="PXJ84"/>
      <c r="PXK84"/>
      <c r="PXL84"/>
      <c r="PXM84"/>
      <c r="PXN84"/>
      <c r="PXO84"/>
      <c r="PXP84"/>
      <c r="PXQ84"/>
      <c r="PXR84"/>
      <c r="PXS84"/>
      <c r="PXT84"/>
      <c r="PXU84"/>
      <c r="PXV84"/>
      <c r="PXW84"/>
      <c r="PXX84"/>
      <c r="PXY84"/>
      <c r="PXZ84"/>
      <c r="PYA84"/>
      <c r="PYB84"/>
      <c r="PYC84"/>
      <c r="PYD84"/>
      <c r="PYE84"/>
      <c r="PYF84"/>
      <c r="PYG84"/>
      <c r="PYH84"/>
      <c r="PYI84"/>
      <c r="PYJ84"/>
      <c r="PYK84"/>
      <c r="PYL84"/>
      <c r="PYM84"/>
      <c r="PYN84"/>
      <c r="PYO84"/>
      <c r="PYP84"/>
      <c r="PYQ84"/>
      <c r="PYR84"/>
      <c r="PYS84"/>
      <c r="PYT84"/>
      <c r="PYU84"/>
      <c r="PYV84"/>
      <c r="PYW84"/>
      <c r="PYX84"/>
      <c r="PYY84"/>
      <c r="PYZ84"/>
      <c r="PZA84"/>
      <c r="PZB84"/>
      <c r="PZC84"/>
      <c r="PZD84"/>
      <c r="PZE84"/>
      <c r="PZF84"/>
      <c r="PZG84"/>
      <c r="PZH84"/>
      <c r="PZI84"/>
      <c r="PZJ84"/>
      <c r="PZK84"/>
      <c r="PZL84"/>
      <c r="PZM84"/>
      <c r="PZN84"/>
      <c r="PZO84"/>
      <c r="PZP84"/>
      <c r="PZQ84"/>
      <c r="PZR84"/>
      <c r="PZS84"/>
      <c r="PZT84"/>
      <c r="PZU84"/>
      <c r="PZV84"/>
      <c r="PZW84"/>
      <c r="PZX84"/>
      <c r="PZY84"/>
      <c r="PZZ84"/>
      <c r="QAA84"/>
      <c r="QAB84"/>
      <c r="QAC84"/>
      <c r="QAD84"/>
      <c r="QAE84"/>
      <c r="QAF84"/>
      <c r="QAG84"/>
      <c r="QAH84"/>
      <c r="QAI84"/>
      <c r="QAJ84"/>
      <c r="QAK84"/>
      <c r="QAL84"/>
      <c r="QAM84"/>
      <c r="QAN84"/>
      <c r="QAO84"/>
      <c r="QAP84"/>
      <c r="QAQ84"/>
      <c r="QAR84"/>
      <c r="QAS84"/>
      <c r="QAT84"/>
      <c r="QAU84"/>
      <c r="QAV84"/>
      <c r="QAW84"/>
      <c r="QAX84"/>
      <c r="QAY84"/>
      <c r="QAZ84"/>
      <c r="QBA84"/>
      <c r="QBB84"/>
      <c r="QBC84"/>
      <c r="QBD84"/>
      <c r="QBE84"/>
      <c r="QBF84"/>
      <c r="QBG84"/>
      <c r="QBH84"/>
      <c r="QBI84"/>
      <c r="QBJ84"/>
      <c r="QBK84"/>
      <c r="QBL84"/>
      <c r="QBM84"/>
      <c r="QBN84"/>
      <c r="QBO84"/>
      <c r="QBP84"/>
      <c r="QBQ84"/>
      <c r="QBR84"/>
      <c r="QBS84"/>
      <c r="QBT84"/>
      <c r="QBU84"/>
      <c r="QBV84"/>
      <c r="QBW84"/>
      <c r="QBX84"/>
      <c r="QBY84"/>
      <c r="QBZ84"/>
      <c r="QCA84"/>
      <c r="QCB84"/>
      <c r="QCC84"/>
      <c r="QCD84"/>
      <c r="QCE84"/>
      <c r="QCF84"/>
      <c r="QCG84"/>
      <c r="QCH84"/>
      <c r="QCI84"/>
      <c r="QCJ84"/>
      <c r="QCK84"/>
      <c r="QCL84"/>
      <c r="QCM84"/>
      <c r="QCN84"/>
      <c r="QCO84"/>
      <c r="QCP84"/>
      <c r="QCQ84"/>
      <c r="QCR84"/>
      <c r="QCS84"/>
      <c r="QCT84"/>
      <c r="QCU84"/>
      <c r="QCV84"/>
      <c r="QCW84"/>
      <c r="QCX84"/>
      <c r="QCY84"/>
      <c r="QCZ84"/>
      <c r="QDA84"/>
      <c r="QDB84"/>
      <c r="QDC84"/>
      <c r="QDD84"/>
      <c r="QDE84"/>
      <c r="QDF84"/>
      <c r="QDG84"/>
      <c r="QDH84"/>
      <c r="QDI84"/>
      <c r="QDJ84"/>
      <c r="QDK84"/>
      <c r="QDL84"/>
      <c r="QDM84"/>
      <c r="QDN84"/>
      <c r="QDO84"/>
      <c r="QDP84"/>
      <c r="QDQ84"/>
      <c r="QDR84"/>
      <c r="QDS84"/>
      <c r="QDT84"/>
      <c r="QDU84"/>
      <c r="QDV84"/>
      <c r="QDW84"/>
      <c r="QDX84"/>
      <c r="QDY84"/>
      <c r="QDZ84"/>
      <c r="QEA84"/>
      <c r="QEB84"/>
      <c r="QEC84"/>
      <c r="QED84"/>
      <c r="QEE84"/>
      <c r="QEF84"/>
      <c r="QEG84"/>
      <c r="QEH84"/>
      <c r="QEI84"/>
      <c r="QEJ84"/>
      <c r="QEK84"/>
      <c r="QEL84"/>
      <c r="QEM84"/>
      <c r="QEN84"/>
      <c r="QEO84"/>
      <c r="QEP84"/>
      <c r="QEQ84"/>
      <c r="QER84"/>
      <c r="QES84"/>
      <c r="QET84"/>
      <c r="QEU84"/>
      <c r="QEV84"/>
      <c r="QEW84"/>
      <c r="QEX84"/>
      <c r="QEY84"/>
      <c r="QEZ84"/>
      <c r="QFA84"/>
      <c r="QFB84"/>
      <c r="QFC84"/>
      <c r="QFD84"/>
      <c r="QFE84"/>
      <c r="QFF84"/>
      <c r="QFG84"/>
      <c r="QFH84"/>
      <c r="QFI84"/>
      <c r="QFJ84"/>
      <c r="QFK84"/>
      <c r="QFL84"/>
      <c r="QFM84"/>
      <c r="QFN84"/>
      <c r="QFO84"/>
      <c r="QFP84"/>
      <c r="QFQ84"/>
      <c r="QFR84"/>
      <c r="QFS84"/>
      <c r="QFT84"/>
      <c r="QFU84"/>
      <c r="QFV84"/>
      <c r="QFW84"/>
      <c r="QFX84"/>
      <c r="QFY84"/>
      <c r="QFZ84"/>
      <c r="QGA84"/>
      <c r="QGB84"/>
      <c r="QGC84"/>
      <c r="QGD84"/>
      <c r="QGE84"/>
      <c r="QGF84"/>
      <c r="QGG84"/>
      <c r="QGH84"/>
      <c r="QGI84"/>
      <c r="QGJ84"/>
      <c r="QGK84"/>
      <c r="QGL84"/>
      <c r="QGM84"/>
      <c r="QGN84"/>
      <c r="QGO84"/>
      <c r="QGP84"/>
      <c r="QGQ84"/>
      <c r="QGR84"/>
      <c r="QGS84"/>
      <c r="QGT84"/>
      <c r="QGU84"/>
      <c r="QGV84"/>
      <c r="QGW84"/>
      <c r="QGX84"/>
      <c r="QGY84"/>
      <c r="QGZ84"/>
      <c r="QHA84"/>
      <c r="QHB84"/>
      <c r="QHC84"/>
      <c r="QHD84"/>
      <c r="QHE84"/>
      <c r="QHF84"/>
      <c r="QHG84"/>
      <c r="QHH84"/>
      <c r="QHI84"/>
      <c r="QHJ84"/>
      <c r="QHK84"/>
      <c r="QHL84"/>
      <c r="QHM84"/>
      <c r="QHN84"/>
      <c r="QHO84"/>
      <c r="QHP84"/>
      <c r="QHQ84"/>
      <c r="QHR84"/>
      <c r="QHS84"/>
      <c r="QHT84"/>
      <c r="QHU84"/>
      <c r="QHV84"/>
      <c r="QHW84"/>
      <c r="QHX84"/>
      <c r="QHY84"/>
      <c r="QHZ84"/>
      <c r="QIA84"/>
      <c r="QIB84"/>
      <c r="QIC84"/>
      <c r="QID84"/>
      <c r="QIE84"/>
      <c r="QIF84"/>
      <c r="QIG84"/>
      <c r="QIH84"/>
      <c r="QII84"/>
      <c r="QIJ84"/>
      <c r="QIK84"/>
      <c r="QIL84"/>
      <c r="QIM84"/>
      <c r="QIN84"/>
      <c r="QIO84"/>
      <c r="QIP84"/>
      <c r="QIQ84"/>
      <c r="QIR84"/>
      <c r="QIS84"/>
      <c r="QIT84"/>
      <c r="QIU84"/>
      <c r="QIV84"/>
      <c r="QIW84"/>
      <c r="QIX84"/>
      <c r="QIY84"/>
      <c r="QIZ84"/>
      <c r="QJA84"/>
      <c r="QJB84"/>
      <c r="QJC84"/>
      <c r="QJD84"/>
      <c r="QJE84"/>
      <c r="QJF84"/>
      <c r="QJG84"/>
      <c r="QJH84"/>
      <c r="QJI84"/>
      <c r="QJJ84"/>
      <c r="QJK84"/>
      <c r="QJL84"/>
      <c r="QJM84"/>
      <c r="QJN84"/>
      <c r="QJO84"/>
      <c r="QJP84"/>
      <c r="QJQ84"/>
      <c r="QJR84"/>
      <c r="QJS84"/>
      <c r="QJT84"/>
      <c r="QJU84"/>
      <c r="QJV84"/>
      <c r="QJW84"/>
      <c r="QJX84"/>
      <c r="QJY84"/>
      <c r="QJZ84"/>
      <c r="QKA84"/>
      <c r="QKB84"/>
      <c r="QKC84"/>
      <c r="QKD84"/>
      <c r="QKE84"/>
      <c r="QKF84"/>
      <c r="QKG84"/>
      <c r="QKH84"/>
      <c r="QKI84"/>
      <c r="QKJ84"/>
      <c r="QKK84"/>
      <c r="QKL84"/>
      <c r="QKM84"/>
      <c r="QKN84"/>
      <c r="QKO84"/>
      <c r="QKP84"/>
      <c r="QKQ84"/>
      <c r="QKR84"/>
      <c r="QKS84"/>
      <c r="QKT84"/>
      <c r="QKU84"/>
      <c r="QKV84"/>
      <c r="QKW84"/>
      <c r="QKX84"/>
      <c r="QKY84"/>
      <c r="QKZ84"/>
      <c r="QLA84"/>
      <c r="QLB84"/>
      <c r="QLC84"/>
      <c r="QLD84"/>
      <c r="QLE84"/>
      <c r="QLF84"/>
      <c r="QLG84"/>
      <c r="QLH84"/>
      <c r="QLI84"/>
      <c r="QLJ84"/>
      <c r="QLK84"/>
      <c r="QLL84"/>
      <c r="QLM84"/>
      <c r="QLN84"/>
      <c r="QLO84"/>
      <c r="QLP84"/>
      <c r="QLQ84"/>
      <c r="QLR84"/>
      <c r="QLS84"/>
      <c r="QLT84"/>
      <c r="QLU84"/>
      <c r="QLV84"/>
      <c r="QLW84"/>
      <c r="QLX84"/>
      <c r="QLY84"/>
      <c r="QLZ84"/>
      <c r="QMA84"/>
      <c r="QMB84"/>
      <c r="QMC84"/>
      <c r="QMD84"/>
      <c r="QME84"/>
      <c r="QMF84"/>
      <c r="QMG84"/>
      <c r="QMH84"/>
      <c r="QMI84"/>
      <c r="QMJ84"/>
      <c r="QMK84"/>
      <c r="QML84"/>
      <c r="QMM84"/>
      <c r="QMN84"/>
      <c r="QMO84"/>
      <c r="QMP84"/>
      <c r="QMQ84"/>
      <c r="QMR84"/>
      <c r="QMS84"/>
      <c r="QMT84"/>
      <c r="QMU84"/>
      <c r="QMV84"/>
      <c r="QMW84"/>
      <c r="QMX84"/>
      <c r="QMY84"/>
      <c r="QMZ84"/>
      <c r="QNA84"/>
      <c r="QNB84"/>
      <c r="QNC84"/>
      <c r="QND84"/>
      <c r="QNE84"/>
      <c r="QNF84"/>
      <c r="QNG84"/>
      <c r="QNH84"/>
      <c r="QNI84"/>
      <c r="QNJ84"/>
      <c r="QNK84"/>
      <c r="QNL84"/>
      <c r="QNM84"/>
      <c r="QNN84"/>
      <c r="QNO84"/>
      <c r="QNP84"/>
      <c r="QNQ84"/>
      <c r="QNR84"/>
      <c r="QNS84"/>
      <c r="QNT84"/>
      <c r="QNU84"/>
      <c r="QNV84"/>
      <c r="QNW84"/>
      <c r="QNX84"/>
      <c r="QNY84"/>
      <c r="QNZ84"/>
      <c r="QOA84"/>
      <c r="QOB84"/>
      <c r="QOC84"/>
      <c r="QOD84"/>
      <c r="QOE84"/>
      <c r="QOF84"/>
      <c r="QOG84"/>
      <c r="QOH84"/>
      <c r="QOI84"/>
      <c r="QOJ84"/>
      <c r="QOK84"/>
      <c r="QOL84"/>
      <c r="QOM84"/>
      <c r="QON84"/>
      <c r="QOO84"/>
      <c r="QOP84"/>
      <c r="QOQ84"/>
      <c r="QOR84"/>
      <c r="QOS84"/>
      <c r="QOT84"/>
      <c r="QOU84"/>
      <c r="QOV84"/>
      <c r="QOW84"/>
      <c r="QOX84"/>
      <c r="QOY84"/>
      <c r="QOZ84"/>
      <c r="QPA84"/>
      <c r="QPB84"/>
      <c r="QPC84"/>
      <c r="QPD84"/>
      <c r="QPE84"/>
      <c r="QPF84"/>
      <c r="QPG84"/>
      <c r="QPH84"/>
      <c r="QPI84"/>
      <c r="QPJ84"/>
      <c r="QPK84"/>
      <c r="QPL84"/>
      <c r="QPM84"/>
      <c r="QPN84"/>
      <c r="QPO84"/>
      <c r="QPP84"/>
      <c r="QPQ84"/>
      <c r="QPR84"/>
      <c r="QPS84"/>
      <c r="QPT84"/>
      <c r="QPU84"/>
      <c r="QPV84"/>
      <c r="QPW84"/>
      <c r="QPX84"/>
      <c r="QPY84"/>
      <c r="QPZ84"/>
      <c r="QQA84"/>
      <c r="QQB84"/>
      <c r="QQC84"/>
      <c r="QQD84"/>
      <c r="QQE84"/>
      <c r="QQF84"/>
      <c r="QQG84"/>
      <c r="QQH84"/>
      <c r="QQI84"/>
      <c r="QQJ84"/>
      <c r="QQK84"/>
      <c r="QQL84"/>
      <c r="QQM84"/>
      <c r="QQN84"/>
      <c r="QQO84"/>
      <c r="QQP84"/>
      <c r="QQQ84"/>
      <c r="QQR84"/>
      <c r="QQS84"/>
      <c r="QQT84"/>
      <c r="QQU84"/>
      <c r="QQV84"/>
      <c r="QQW84"/>
      <c r="QQX84"/>
      <c r="QQY84"/>
      <c r="QQZ84"/>
      <c r="QRA84"/>
      <c r="QRB84"/>
      <c r="QRC84"/>
      <c r="QRD84"/>
      <c r="QRE84"/>
      <c r="QRF84"/>
      <c r="QRG84"/>
      <c r="QRH84"/>
      <c r="QRI84"/>
      <c r="QRJ84"/>
      <c r="QRK84"/>
      <c r="QRL84"/>
      <c r="QRM84"/>
      <c r="QRN84"/>
      <c r="QRO84"/>
      <c r="QRP84"/>
      <c r="QRQ84"/>
      <c r="QRR84"/>
      <c r="QRS84"/>
      <c r="QRT84"/>
      <c r="QRU84"/>
      <c r="QRV84"/>
      <c r="QRW84"/>
      <c r="QRX84"/>
      <c r="QRY84"/>
      <c r="QRZ84"/>
      <c r="QSA84"/>
      <c r="QSB84"/>
      <c r="QSC84"/>
      <c r="QSD84"/>
      <c r="QSE84"/>
      <c r="QSF84"/>
      <c r="QSG84"/>
      <c r="QSH84"/>
      <c r="QSI84"/>
      <c r="QSJ84"/>
      <c r="QSK84"/>
      <c r="QSL84"/>
      <c r="QSM84"/>
      <c r="QSN84"/>
      <c r="QSO84"/>
      <c r="QSP84"/>
      <c r="QSQ84"/>
      <c r="QSR84"/>
      <c r="QSS84"/>
      <c r="QST84"/>
      <c r="QSU84"/>
      <c r="QSV84"/>
      <c r="QSW84"/>
      <c r="QSX84"/>
      <c r="QSY84"/>
      <c r="QSZ84"/>
      <c r="QTA84"/>
      <c r="QTB84"/>
      <c r="QTC84"/>
      <c r="QTD84"/>
      <c r="QTE84"/>
      <c r="QTF84"/>
      <c r="QTG84"/>
      <c r="QTH84"/>
      <c r="QTI84"/>
      <c r="QTJ84"/>
      <c r="QTK84"/>
      <c r="QTL84"/>
      <c r="QTM84"/>
      <c r="QTN84"/>
      <c r="QTO84"/>
      <c r="QTP84"/>
      <c r="QTQ84"/>
      <c r="QTR84"/>
      <c r="QTS84"/>
      <c r="QTT84"/>
      <c r="QTU84"/>
      <c r="QTV84"/>
      <c r="QTW84"/>
      <c r="QTX84"/>
      <c r="QTY84"/>
      <c r="QTZ84"/>
      <c r="QUA84"/>
      <c r="QUB84"/>
      <c r="QUC84"/>
      <c r="QUD84"/>
      <c r="QUE84"/>
      <c r="QUF84"/>
      <c r="QUG84"/>
      <c r="QUH84"/>
      <c r="QUI84"/>
      <c r="QUJ84"/>
      <c r="QUK84"/>
      <c r="QUL84"/>
      <c r="QUM84"/>
      <c r="QUN84"/>
      <c r="QUO84"/>
      <c r="QUP84"/>
      <c r="QUQ84"/>
      <c r="QUR84"/>
      <c r="QUS84"/>
      <c r="QUT84"/>
      <c r="QUU84"/>
      <c r="QUV84"/>
      <c r="QUW84"/>
      <c r="QUX84"/>
      <c r="QUY84"/>
      <c r="QUZ84"/>
      <c r="QVA84"/>
      <c r="QVB84"/>
      <c r="QVC84"/>
      <c r="QVD84"/>
      <c r="QVE84"/>
      <c r="QVF84"/>
      <c r="QVG84"/>
      <c r="QVH84"/>
      <c r="QVI84"/>
      <c r="QVJ84"/>
      <c r="QVK84"/>
      <c r="QVL84"/>
      <c r="QVM84"/>
      <c r="QVN84"/>
      <c r="QVO84"/>
      <c r="QVP84"/>
      <c r="QVQ84"/>
      <c r="QVR84"/>
      <c r="QVS84"/>
      <c r="QVT84"/>
      <c r="QVU84"/>
      <c r="QVV84"/>
      <c r="QVW84"/>
      <c r="QVX84"/>
      <c r="QVY84"/>
      <c r="QVZ84"/>
      <c r="QWA84"/>
      <c r="QWB84"/>
      <c r="QWC84"/>
      <c r="QWD84"/>
      <c r="QWE84"/>
      <c r="QWF84"/>
      <c r="QWG84"/>
      <c r="QWH84"/>
      <c r="QWI84"/>
      <c r="QWJ84"/>
      <c r="QWK84"/>
      <c r="QWL84"/>
      <c r="QWM84"/>
      <c r="QWN84"/>
      <c r="QWO84"/>
      <c r="QWP84"/>
      <c r="QWQ84"/>
      <c r="QWR84"/>
      <c r="QWS84"/>
      <c r="QWT84"/>
      <c r="QWU84"/>
      <c r="QWV84"/>
      <c r="QWW84"/>
      <c r="QWX84"/>
      <c r="QWY84"/>
      <c r="QWZ84"/>
      <c r="QXA84"/>
      <c r="QXB84"/>
      <c r="QXC84"/>
      <c r="QXD84"/>
      <c r="QXE84"/>
      <c r="QXF84"/>
      <c r="QXG84"/>
      <c r="QXH84"/>
      <c r="QXI84"/>
      <c r="QXJ84"/>
      <c r="QXK84"/>
      <c r="QXL84"/>
      <c r="QXM84"/>
      <c r="QXN84"/>
      <c r="QXO84"/>
      <c r="QXP84"/>
      <c r="QXQ84"/>
      <c r="QXR84"/>
      <c r="QXS84"/>
      <c r="QXT84"/>
      <c r="QXU84"/>
      <c r="QXV84"/>
      <c r="QXW84"/>
      <c r="QXX84"/>
      <c r="QXY84"/>
      <c r="QXZ84"/>
      <c r="QYA84"/>
      <c r="QYB84"/>
      <c r="QYC84"/>
      <c r="QYD84"/>
      <c r="QYE84"/>
      <c r="QYF84"/>
      <c r="QYG84"/>
      <c r="QYH84"/>
      <c r="QYI84"/>
      <c r="QYJ84"/>
      <c r="QYK84"/>
      <c r="QYL84"/>
      <c r="QYM84"/>
      <c r="QYN84"/>
      <c r="QYO84"/>
      <c r="QYP84"/>
      <c r="QYQ84"/>
      <c r="QYR84"/>
      <c r="QYS84"/>
      <c r="QYT84"/>
      <c r="QYU84"/>
      <c r="QYV84"/>
      <c r="QYW84"/>
      <c r="QYX84"/>
      <c r="QYY84"/>
      <c r="QYZ84"/>
      <c r="QZA84"/>
      <c r="QZB84"/>
      <c r="QZC84"/>
      <c r="QZD84"/>
      <c r="QZE84"/>
      <c r="QZF84"/>
      <c r="QZG84"/>
      <c r="QZH84"/>
      <c r="QZI84"/>
      <c r="QZJ84"/>
      <c r="QZK84"/>
      <c r="QZL84"/>
      <c r="QZM84"/>
      <c r="QZN84"/>
      <c r="QZO84"/>
      <c r="QZP84"/>
      <c r="QZQ84"/>
      <c r="QZR84"/>
      <c r="QZS84"/>
      <c r="QZT84"/>
      <c r="QZU84"/>
      <c r="QZV84"/>
      <c r="QZW84"/>
      <c r="QZX84"/>
      <c r="QZY84"/>
      <c r="QZZ84"/>
      <c r="RAA84"/>
      <c r="RAB84"/>
      <c r="RAC84"/>
      <c r="RAD84"/>
      <c r="RAE84"/>
      <c r="RAF84"/>
      <c r="RAG84"/>
      <c r="RAH84"/>
      <c r="RAI84"/>
      <c r="RAJ84"/>
      <c r="RAK84"/>
      <c r="RAL84"/>
      <c r="RAM84"/>
      <c r="RAN84"/>
      <c r="RAO84"/>
      <c r="RAP84"/>
      <c r="RAQ84"/>
      <c r="RAR84"/>
      <c r="RAS84"/>
      <c r="RAT84"/>
      <c r="RAU84"/>
      <c r="RAV84"/>
      <c r="RAW84"/>
      <c r="RAX84"/>
      <c r="RAY84"/>
      <c r="RAZ84"/>
      <c r="RBA84"/>
      <c r="RBB84"/>
      <c r="RBC84"/>
      <c r="RBD84"/>
      <c r="RBE84"/>
      <c r="RBF84"/>
      <c r="RBG84"/>
      <c r="RBH84"/>
      <c r="RBI84"/>
      <c r="RBJ84"/>
      <c r="RBK84"/>
      <c r="RBL84"/>
      <c r="RBM84"/>
      <c r="RBN84"/>
      <c r="RBO84"/>
      <c r="RBP84"/>
      <c r="RBQ84"/>
      <c r="RBR84"/>
      <c r="RBS84"/>
      <c r="RBT84"/>
      <c r="RBU84"/>
      <c r="RBV84"/>
      <c r="RBW84"/>
      <c r="RBX84"/>
      <c r="RBY84"/>
      <c r="RBZ84"/>
      <c r="RCA84"/>
      <c r="RCB84"/>
      <c r="RCC84"/>
      <c r="RCD84"/>
      <c r="RCE84"/>
      <c r="RCF84"/>
      <c r="RCG84"/>
      <c r="RCH84"/>
      <c r="RCI84"/>
      <c r="RCJ84"/>
      <c r="RCK84"/>
      <c r="RCL84"/>
      <c r="RCM84"/>
      <c r="RCN84"/>
      <c r="RCO84"/>
      <c r="RCP84"/>
      <c r="RCQ84"/>
      <c r="RCR84"/>
      <c r="RCS84"/>
      <c r="RCT84"/>
      <c r="RCU84"/>
      <c r="RCV84"/>
      <c r="RCW84"/>
      <c r="RCX84"/>
      <c r="RCY84"/>
      <c r="RCZ84"/>
      <c r="RDA84"/>
      <c r="RDB84"/>
      <c r="RDC84"/>
      <c r="RDD84"/>
      <c r="RDE84"/>
      <c r="RDF84"/>
      <c r="RDG84"/>
      <c r="RDH84"/>
      <c r="RDI84"/>
      <c r="RDJ84"/>
      <c r="RDK84"/>
      <c r="RDL84"/>
      <c r="RDM84"/>
      <c r="RDN84"/>
      <c r="RDO84"/>
      <c r="RDP84"/>
      <c r="RDQ84"/>
      <c r="RDR84"/>
      <c r="RDS84"/>
      <c r="RDT84"/>
      <c r="RDU84"/>
      <c r="RDV84"/>
      <c r="RDW84"/>
      <c r="RDX84"/>
      <c r="RDY84"/>
      <c r="RDZ84"/>
      <c r="REA84"/>
      <c r="REB84"/>
      <c r="REC84"/>
      <c r="RED84"/>
      <c r="REE84"/>
      <c r="REF84"/>
      <c r="REG84"/>
      <c r="REH84"/>
      <c r="REI84"/>
      <c r="REJ84"/>
      <c r="REK84"/>
      <c r="REL84"/>
      <c r="REM84"/>
      <c r="REN84"/>
      <c r="REO84"/>
      <c r="REP84"/>
      <c r="REQ84"/>
      <c r="RER84"/>
      <c r="RES84"/>
      <c r="RET84"/>
      <c r="REU84"/>
      <c r="REV84"/>
      <c r="REW84"/>
      <c r="REX84"/>
      <c r="REY84"/>
      <c r="REZ84"/>
      <c r="RFA84"/>
      <c r="RFB84"/>
      <c r="RFC84"/>
      <c r="RFD84"/>
      <c r="RFE84"/>
      <c r="RFF84"/>
      <c r="RFG84"/>
      <c r="RFH84"/>
      <c r="RFI84"/>
      <c r="RFJ84"/>
      <c r="RFK84"/>
      <c r="RFL84"/>
      <c r="RFM84"/>
      <c r="RFN84"/>
      <c r="RFO84"/>
      <c r="RFP84"/>
      <c r="RFQ84"/>
      <c r="RFR84"/>
      <c r="RFS84"/>
      <c r="RFT84"/>
      <c r="RFU84"/>
      <c r="RFV84"/>
      <c r="RFW84"/>
      <c r="RFX84"/>
      <c r="RFY84"/>
      <c r="RFZ84"/>
      <c r="RGA84"/>
      <c r="RGB84"/>
      <c r="RGC84"/>
      <c r="RGD84"/>
      <c r="RGE84"/>
      <c r="RGF84"/>
      <c r="RGG84"/>
      <c r="RGH84"/>
      <c r="RGI84"/>
      <c r="RGJ84"/>
      <c r="RGK84"/>
      <c r="RGL84"/>
      <c r="RGM84"/>
      <c r="RGN84"/>
      <c r="RGO84"/>
      <c r="RGP84"/>
      <c r="RGQ84"/>
      <c r="RGR84"/>
      <c r="RGS84"/>
      <c r="RGT84"/>
      <c r="RGU84"/>
      <c r="RGV84"/>
      <c r="RGW84"/>
      <c r="RGX84"/>
      <c r="RGY84"/>
      <c r="RGZ84"/>
      <c r="RHA84"/>
      <c r="RHB84"/>
      <c r="RHC84"/>
      <c r="RHD84"/>
      <c r="RHE84"/>
      <c r="RHF84"/>
      <c r="RHG84"/>
      <c r="RHH84"/>
      <c r="RHI84"/>
      <c r="RHJ84"/>
      <c r="RHK84"/>
      <c r="RHL84"/>
      <c r="RHM84"/>
      <c r="RHN84"/>
      <c r="RHO84"/>
      <c r="RHP84"/>
      <c r="RHQ84"/>
      <c r="RHR84"/>
      <c r="RHS84"/>
      <c r="RHT84"/>
      <c r="RHU84"/>
      <c r="RHV84"/>
      <c r="RHW84"/>
      <c r="RHX84"/>
      <c r="RHY84"/>
      <c r="RHZ84"/>
      <c r="RIA84"/>
      <c r="RIB84"/>
      <c r="RIC84"/>
      <c r="RID84"/>
      <c r="RIE84"/>
      <c r="RIF84"/>
      <c r="RIG84"/>
      <c r="RIH84"/>
      <c r="RII84"/>
      <c r="RIJ84"/>
      <c r="RIK84"/>
      <c r="RIL84"/>
      <c r="RIM84"/>
      <c r="RIN84"/>
      <c r="RIO84"/>
      <c r="RIP84"/>
      <c r="RIQ84"/>
      <c r="RIR84"/>
      <c r="RIS84"/>
      <c r="RIT84"/>
      <c r="RIU84"/>
      <c r="RIV84"/>
      <c r="RIW84"/>
      <c r="RIX84"/>
      <c r="RIY84"/>
      <c r="RIZ84"/>
      <c r="RJA84"/>
      <c r="RJB84"/>
      <c r="RJC84"/>
      <c r="RJD84"/>
      <c r="RJE84"/>
      <c r="RJF84"/>
      <c r="RJG84"/>
      <c r="RJH84"/>
      <c r="RJI84"/>
      <c r="RJJ84"/>
      <c r="RJK84"/>
      <c r="RJL84"/>
      <c r="RJM84"/>
      <c r="RJN84"/>
      <c r="RJO84"/>
      <c r="RJP84"/>
      <c r="RJQ84"/>
      <c r="RJR84"/>
      <c r="RJS84"/>
      <c r="RJT84"/>
      <c r="RJU84"/>
      <c r="RJV84"/>
      <c r="RJW84"/>
      <c r="RJX84"/>
      <c r="RJY84"/>
      <c r="RJZ84"/>
      <c r="RKA84"/>
      <c r="RKB84"/>
      <c r="RKC84"/>
      <c r="RKD84"/>
      <c r="RKE84"/>
      <c r="RKF84"/>
      <c r="RKG84"/>
      <c r="RKH84"/>
      <c r="RKI84"/>
      <c r="RKJ84"/>
      <c r="RKK84"/>
      <c r="RKL84"/>
      <c r="RKM84"/>
      <c r="RKN84"/>
      <c r="RKO84"/>
      <c r="RKP84"/>
      <c r="RKQ84"/>
      <c r="RKR84"/>
      <c r="RKS84"/>
      <c r="RKT84"/>
      <c r="RKU84"/>
      <c r="RKV84"/>
      <c r="RKW84"/>
      <c r="RKX84"/>
      <c r="RKY84"/>
      <c r="RKZ84"/>
      <c r="RLA84"/>
      <c r="RLB84"/>
      <c r="RLC84"/>
      <c r="RLD84"/>
      <c r="RLE84"/>
      <c r="RLF84"/>
      <c r="RLG84"/>
      <c r="RLH84"/>
      <c r="RLI84"/>
      <c r="RLJ84"/>
      <c r="RLK84"/>
      <c r="RLL84"/>
      <c r="RLM84"/>
      <c r="RLN84"/>
      <c r="RLO84"/>
      <c r="RLP84"/>
      <c r="RLQ84"/>
      <c r="RLR84"/>
      <c r="RLS84"/>
      <c r="RLT84"/>
      <c r="RLU84"/>
      <c r="RLV84"/>
      <c r="RLW84"/>
      <c r="RLX84"/>
      <c r="RLY84"/>
      <c r="RLZ84"/>
      <c r="RMA84"/>
      <c r="RMB84"/>
      <c r="RMC84"/>
      <c r="RMD84"/>
      <c r="RME84"/>
      <c r="RMF84"/>
      <c r="RMG84"/>
      <c r="RMH84"/>
      <c r="RMI84"/>
      <c r="RMJ84"/>
      <c r="RMK84"/>
      <c r="RML84"/>
      <c r="RMM84"/>
      <c r="RMN84"/>
      <c r="RMO84"/>
      <c r="RMP84"/>
      <c r="RMQ84"/>
      <c r="RMR84"/>
      <c r="RMS84"/>
      <c r="RMT84"/>
      <c r="RMU84"/>
      <c r="RMV84"/>
      <c r="RMW84"/>
      <c r="RMX84"/>
      <c r="RMY84"/>
      <c r="RMZ84"/>
      <c r="RNA84"/>
      <c r="RNB84"/>
      <c r="RNC84"/>
      <c r="RND84"/>
      <c r="RNE84"/>
      <c r="RNF84"/>
      <c r="RNG84"/>
      <c r="RNH84"/>
      <c r="RNI84"/>
      <c r="RNJ84"/>
      <c r="RNK84"/>
      <c r="RNL84"/>
      <c r="RNM84"/>
      <c r="RNN84"/>
      <c r="RNO84"/>
      <c r="RNP84"/>
      <c r="RNQ84"/>
      <c r="RNR84"/>
      <c r="RNS84"/>
      <c r="RNT84"/>
      <c r="RNU84"/>
      <c r="RNV84"/>
      <c r="RNW84"/>
      <c r="RNX84"/>
      <c r="RNY84"/>
      <c r="RNZ84"/>
      <c r="ROA84"/>
      <c r="ROB84"/>
      <c r="ROC84"/>
      <c r="ROD84"/>
      <c r="ROE84"/>
      <c r="ROF84"/>
      <c r="ROG84"/>
      <c r="ROH84"/>
      <c r="ROI84"/>
      <c r="ROJ84"/>
      <c r="ROK84"/>
      <c r="ROL84"/>
      <c r="ROM84"/>
      <c r="RON84"/>
      <c r="ROO84"/>
      <c r="ROP84"/>
      <c r="ROQ84"/>
      <c r="ROR84"/>
      <c r="ROS84"/>
      <c r="ROT84"/>
      <c r="ROU84"/>
      <c r="ROV84"/>
      <c r="ROW84"/>
      <c r="ROX84"/>
      <c r="ROY84"/>
      <c r="ROZ84"/>
      <c r="RPA84"/>
      <c r="RPB84"/>
      <c r="RPC84"/>
      <c r="RPD84"/>
      <c r="RPE84"/>
      <c r="RPF84"/>
      <c r="RPG84"/>
      <c r="RPH84"/>
      <c r="RPI84"/>
      <c r="RPJ84"/>
      <c r="RPK84"/>
      <c r="RPL84"/>
      <c r="RPM84"/>
      <c r="RPN84"/>
      <c r="RPO84"/>
      <c r="RPP84"/>
      <c r="RPQ84"/>
      <c r="RPR84"/>
      <c r="RPS84"/>
      <c r="RPT84"/>
      <c r="RPU84"/>
      <c r="RPV84"/>
      <c r="RPW84"/>
      <c r="RPX84"/>
      <c r="RPY84"/>
      <c r="RPZ84"/>
      <c r="RQA84"/>
      <c r="RQB84"/>
      <c r="RQC84"/>
      <c r="RQD84"/>
      <c r="RQE84"/>
      <c r="RQF84"/>
      <c r="RQG84"/>
      <c r="RQH84"/>
      <c r="RQI84"/>
      <c r="RQJ84"/>
      <c r="RQK84"/>
      <c r="RQL84"/>
      <c r="RQM84"/>
      <c r="RQN84"/>
      <c r="RQO84"/>
      <c r="RQP84"/>
      <c r="RQQ84"/>
      <c r="RQR84"/>
      <c r="RQS84"/>
      <c r="RQT84"/>
      <c r="RQU84"/>
      <c r="RQV84"/>
      <c r="RQW84"/>
      <c r="RQX84"/>
      <c r="RQY84"/>
      <c r="RQZ84"/>
      <c r="RRA84"/>
      <c r="RRB84"/>
      <c r="RRC84"/>
      <c r="RRD84"/>
      <c r="RRE84"/>
      <c r="RRF84"/>
      <c r="RRG84"/>
      <c r="RRH84"/>
      <c r="RRI84"/>
      <c r="RRJ84"/>
      <c r="RRK84"/>
      <c r="RRL84"/>
      <c r="RRM84"/>
      <c r="RRN84"/>
      <c r="RRO84"/>
      <c r="RRP84"/>
      <c r="RRQ84"/>
      <c r="RRR84"/>
      <c r="RRS84"/>
      <c r="RRT84"/>
      <c r="RRU84"/>
      <c r="RRV84"/>
      <c r="RRW84"/>
      <c r="RRX84"/>
      <c r="RRY84"/>
      <c r="RRZ84"/>
      <c r="RSA84"/>
      <c r="RSB84"/>
      <c r="RSC84"/>
      <c r="RSD84"/>
      <c r="RSE84"/>
      <c r="RSF84"/>
      <c r="RSG84"/>
      <c r="RSH84"/>
      <c r="RSI84"/>
      <c r="RSJ84"/>
      <c r="RSK84"/>
      <c r="RSL84"/>
      <c r="RSM84"/>
      <c r="RSN84"/>
      <c r="RSO84"/>
      <c r="RSP84"/>
      <c r="RSQ84"/>
      <c r="RSR84"/>
      <c r="RSS84"/>
      <c r="RST84"/>
      <c r="RSU84"/>
      <c r="RSV84"/>
      <c r="RSW84"/>
      <c r="RSX84"/>
      <c r="RSY84"/>
      <c r="RSZ84"/>
      <c r="RTA84"/>
      <c r="RTB84"/>
      <c r="RTC84"/>
      <c r="RTD84"/>
      <c r="RTE84"/>
      <c r="RTF84"/>
      <c r="RTG84"/>
      <c r="RTH84"/>
      <c r="RTI84"/>
      <c r="RTJ84"/>
      <c r="RTK84"/>
      <c r="RTL84"/>
      <c r="RTM84"/>
      <c r="RTN84"/>
      <c r="RTO84"/>
      <c r="RTP84"/>
      <c r="RTQ84"/>
      <c r="RTR84"/>
      <c r="RTS84"/>
      <c r="RTT84"/>
      <c r="RTU84"/>
      <c r="RTV84"/>
      <c r="RTW84"/>
      <c r="RTX84"/>
      <c r="RTY84"/>
      <c r="RTZ84"/>
      <c r="RUA84"/>
      <c r="RUB84"/>
      <c r="RUC84"/>
      <c r="RUD84"/>
      <c r="RUE84"/>
      <c r="RUF84"/>
      <c r="RUG84"/>
      <c r="RUH84"/>
      <c r="RUI84"/>
      <c r="RUJ84"/>
      <c r="RUK84"/>
      <c r="RUL84"/>
      <c r="RUM84"/>
      <c r="RUN84"/>
      <c r="RUO84"/>
      <c r="RUP84"/>
      <c r="RUQ84"/>
      <c r="RUR84"/>
      <c r="RUS84"/>
      <c r="RUT84"/>
      <c r="RUU84"/>
      <c r="RUV84"/>
      <c r="RUW84"/>
      <c r="RUX84"/>
      <c r="RUY84"/>
      <c r="RUZ84"/>
      <c r="RVA84"/>
      <c r="RVB84"/>
      <c r="RVC84"/>
      <c r="RVD84"/>
      <c r="RVE84"/>
      <c r="RVF84"/>
      <c r="RVG84"/>
      <c r="RVH84"/>
      <c r="RVI84"/>
      <c r="RVJ84"/>
      <c r="RVK84"/>
      <c r="RVL84"/>
      <c r="RVM84"/>
      <c r="RVN84"/>
      <c r="RVO84"/>
      <c r="RVP84"/>
      <c r="RVQ84"/>
      <c r="RVR84"/>
      <c r="RVS84"/>
      <c r="RVT84"/>
      <c r="RVU84"/>
      <c r="RVV84"/>
      <c r="RVW84"/>
      <c r="RVX84"/>
      <c r="RVY84"/>
      <c r="RVZ84"/>
      <c r="RWA84"/>
      <c r="RWB84"/>
      <c r="RWC84"/>
      <c r="RWD84"/>
      <c r="RWE84"/>
      <c r="RWF84"/>
      <c r="RWG84"/>
      <c r="RWH84"/>
      <c r="RWI84"/>
      <c r="RWJ84"/>
      <c r="RWK84"/>
      <c r="RWL84"/>
      <c r="RWM84"/>
      <c r="RWN84"/>
      <c r="RWO84"/>
      <c r="RWP84"/>
      <c r="RWQ84"/>
      <c r="RWR84"/>
      <c r="RWS84"/>
      <c r="RWT84"/>
      <c r="RWU84"/>
      <c r="RWV84"/>
      <c r="RWW84"/>
      <c r="RWX84"/>
      <c r="RWY84"/>
      <c r="RWZ84"/>
      <c r="RXA84"/>
      <c r="RXB84"/>
      <c r="RXC84"/>
      <c r="RXD84"/>
      <c r="RXE84"/>
      <c r="RXF84"/>
      <c r="RXG84"/>
      <c r="RXH84"/>
      <c r="RXI84"/>
      <c r="RXJ84"/>
      <c r="RXK84"/>
      <c r="RXL84"/>
      <c r="RXM84"/>
      <c r="RXN84"/>
      <c r="RXO84"/>
      <c r="RXP84"/>
      <c r="RXQ84"/>
      <c r="RXR84"/>
      <c r="RXS84"/>
      <c r="RXT84"/>
      <c r="RXU84"/>
      <c r="RXV84"/>
      <c r="RXW84"/>
      <c r="RXX84"/>
      <c r="RXY84"/>
      <c r="RXZ84"/>
      <c r="RYA84"/>
      <c r="RYB84"/>
      <c r="RYC84"/>
      <c r="RYD84"/>
      <c r="RYE84"/>
      <c r="RYF84"/>
      <c r="RYG84"/>
      <c r="RYH84"/>
      <c r="RYI84"/>
      <c r="RYJ84"/>
      <c r="RYK84"/>
      <c r="RYL84"/>
      <c r="RYM84"/>
      <c r="RYN84"/>
      <c r="RYO84"/>
      <c r="RYP84"/>
      <c r="RYQ84"/>
      <c r="RYR84"/>
      <c r="RYS84"/>
      <c r="RYT84"/>
      <c r="RYU84"/>
      <c r="RYV84"/>
      <c r="RYW84"/>
      <c r="RYX84"/>
      <c r="RYY84"/>
      <c r="RYZ84"/>
      <c r="RZA84"/>
      <c r="RZB84"/>
      <c r="RZC84"/>
      <c r="RZD84"/>
      <c r="RZE84"/>
      <c r="RZF84"/>
      <c r="RZG84"/>
      <c r="RZH84"/>
      <c r="RZI84"/>
      <c r="RZJ84"/>
      <c r="RZK84"/>
      <c r="RZL84"/>
      <c r="RZM84"/>
      <c r="RZN84"/>
      <c r="RZO84"/>
      <c r="RZP84"/>
      <c r="RZQ84"/>
      <c r="RZR84"/>
      <c r="RZS84"/>
      <c r="RZT84"/>
      <c r="RZU84"/>
      <c r="RZV84"/>
      <c r="RZW84"/>
      <c r="RZX84"/>
      <c r="RZY84"/>
      <c r="RZZ84"/>
      <c r="SAA84"/>
      <c r="SAB84"/>
      <c r="SAC84"/>
      <c r="SAD84"/>
      <c r="SAE84"/>
      <c r="SAF84"/>
      <c r="SAG84"/>
      <c r="SAH84"/>
      <c r="SAI84"/>
      <c r="SAJ84"/>
      <c r="SAK84"/>
      <c r="SAL84"/>
      <c r="SAM84"/>
      <c r="SAN84"/>
      <c r="SAO84"/>
      <c r="SAP84"/>
      <c r="SAQ84"/>
      <c r="SAR84"/>
      <c r="SAS84"/>
      <c r="SAT84"/>
      <c r="SAU84"/>
      <c r="SAV84"/>
      <c r="SAW84"/>
      <c r="SAX84"/>
      <c r="SAY84"/>
      <c r="SAZ84"/>
      <c r="SBA84"/>
      <c r="SBB84"/>
      <c r="SBC84"/>
      <c r="SBD84"/>
      <c r="SBE84"/>
      <c r="SBF84"/>
      <c r="SBG84"/>
      <c r="SBH84"/>
      <c r="SBI84"/>
      <c r="SBJ84"/>
      <c r="SBK84"/>
      <c r="SBL84"/>
      <c r="SBM84"/>
      <c r="SBN84"/>
      <c r="SBO84"/>
      <c r="SBP84"/>
      <c r="SBQ84"/>
      <c r="SBR84"/>
      <c r="SBS84"/>
      <c r="SBT84"/>
      <c r="SBU84"/>
      <c r="SBV84"/>
      <c r="SBW84"/>
      <c r="SBX84"/>
      <c r="SBY84"/>
      <c r="SBZ84"/>
      <c r="SCA84"/>
      <c r="SCB84"/>
      <c r="SCC84"/>
      <c r="SCD84"/>
      <c r="SCE84"/>
      <c r="SCF84"/>
      <c r="SCG84"/>
      <c r="SCH84"/>
      <c r="SCI84"/>
      <c r="SCJ84"/>
      <c r="SCK84"/>
      <c r="SCL84"/>
      <c r="SCM84"/>
      <c r="SCN84"/>
      <c r="SCO84"/>
      <c r="SCP84"/>
      <c r="SCQ84"/>
      <c r="SCR84"/>
      <c r="SCS84"/>
      <c r="SCT84"/>
      <c r="SCU84"/>
      <c r="SCV84"/>
      <c r="SCW84"/>
      <c r="SCX84"/>
      <c r="SCY84"/>
      <c r="SCZ84"/>
      <c r="SDA84"/>
      <c r="SDB84"/>
      <c r="SDC84"/>
      <c r="SDD84"/>
      <c r="SDE84"/>
      <c r="SDF84"/>
      <c r="SDG84"/>
      <c r="SDH84"/>
      <c r="SDI84"/>
      <c r="SDJ84"/>
      <c r="SDK84"/>
      <c r="SDL84"/>
      <c r="SDM84"/>
      <c r="SDN84"/>
      <c r="SDO84"/>
      <c r="SDP84"/>
      <c r="SDQ84"/>
      <c r="SDR84"/>
      <c r="SDS84"/>
      <c r="SDT84"/>
      <c r="SDU84"/>
      <c r="SDV84"/>
      <c r="SDW84"/>
      <c r="SDX84"/>
      <c r="SDY84"/>
      <c r="SDZ84"/>
      <c r="SEA84"/>
      <c r="SEB84"/>
      <c r="SEC84"/>
      <c r="SED84"/>
      <c r="SEE84"/>
      <c r="SEF84"/>
      <c r="SEG84"/>
      <c r="SEH84"/>
      <c r="SEI84"/>
      <c r="SEJ84"/>
      <c r="SEK84"/>
      <c r="SEL84"/>
      <c r="SEM84"/>
      <c r="SEN84"/>
      <c r="SEO84"/>
      <c r="SEP84"/>
      <c r="SEQ84"/>
      <c r="SER84"/>
      <c r="SES84"/>
      <c r="SET84"/>
      <c r="SEU84"/>
      <c r="SEV84"/>
      <c r="SEW84"/>
      <c r="SEX84"/>
      <c r="SEY84"/>
      <c r="SEZ84"/>
      <c r="SFA84"/>
      <c r="SFB84"/>
      <c r="SFC84"/>
      <c r="SFD84"/>
      <c r="SFE84"/>
      <c r="SFF84"/>
      <c r="SFG84"/>
      <c r="SFH84"/>
      <c r="SFI84"/>
      <c r="SFJ84"/>
      <c r="SFK84"/>
      <c r="SFL84"/>
      <c r="SFM84"/>
      <c r="SFN84"/>
      <c r="SFO84"/>
      <c r="SFP84"/>
      <c r="SFQ84"/>
      <c r="SFR84"/>
      <c r="SFS84"/>
      <c r="SFT84"/>
      <c r="SFU84"/>
      <c r="SFV84"/>
      <c r="SFW84"/>
      <c r="SFX84"/>
      <c r="SFY84"/>
      <c r="SFZ84"/>
      <c r="SGA84"/>
      <c r="SGB84"/>
      <c r="SGC84"/>
      <c r="SGD84"/>
      <c r="SGE84"/>
      <c r="SGF84"/>
      <c r="SGG84"/>
      <c r="SGH84"/>
      <c r="SGI84"/>
      <c r="SGJ84"/>
      <c r="SGK84"/>
      <c r="SGL84"/>
      <c r="SGM84"/>
      <c r="SGN84"/>
      <c r="SGO84"/>
      <c r="SGP84"/>
      <c r="SGQ84"/>
      <c r="SGR84"/>
      <c r="SGS84"/>
      <c r="SGT84"/>
      <c r="SGU84"/>
      <c r="SGV84"/>
      <c r="SGW84"/>
      <c r="SGX84"/>
      <c r="SGY84"/>
      <c r="SGZ84"/>
      <c r="SHA84"/>
      <c r="SHB84"/>
      <c r="SHC84"/>
      <c r="SHD84"/>
      <c r="SHE84"/>
      <c r="SHF84"/>
      <c r="SHG84"/>
      <c r="SHH84"/>
      <c r="SHI84"/>
      <c r="SHJ84"/>
      <c r="SHK84"/>
      <c r="SHL84"/>
      <c r="SHM84"/>
      <c r="SHN84"/>
      <c r="SHO84"/>
      <c r="SHP84"/>
      <c r="SHQ84"/>
      <c r="SHR84"/>
      <c r="SHS84"/>
      <c r="SHT84"/>
      <c r="SHU84"/>
      <c r="SHV84"/>
      <c r="SHW84"/>
      <c r="SHX84"/>
      <c r="SHY84"/>
      <c r="SHZ84"/>
      <c r="SIA84"/>
      <c r="SIB84"/>
      <c r="SIC84"/>
      <c r="SID84"/>
      <c r="SIE84"/>
      <c r="SIF84"/>
      <c r="SIG84"/>
      <c r="SIH84"/>
      <c r="SII84"/>
      <c r="SIJ84"/>
      <c r="SIK84"/>
      <c r="SIL84"/>
      <c r="SIM84"/>
      <c r="SIN84"/>
      <c r="SIO84"/>
      <c r="SIP84"/>
      <c r="SIQ84"/>
      <c r="SIR84"/>
      <c r="SIS84"/>
      <c r="SIT84"/>
      <c r="SIU84"/>
      <c r="SIV84"/>
      <c r="SIW84"/>
      <c r="SIX84"/>
      <c r="SIY84"/>
      <c r="SIZ84"/>
      <c r="SJA84"/>
      <c r="SJB84"/>
      <c r="SJC84"/>
      <c r="SJD84"/>
      <c r="SJE84"/>
      <c r="SJF84"/>
      <c r="SJG84"/>
      <c r="SJH84"/>
      <c r="SJI84"/>
      <c r="SJJ84"/>
      <c r="SJK84"/>
      <c r="SJL84"/>
      <c r="SJM84"/>
      <c r="SJN84"/>
      <c r="SJO84"/>
      <c r="SJP84"/>
      <c r="SJQ84"/>
      <c r="SJR84"/>
      <c r="SJS84"/>
      <c r="SJT84"/>
      <c r="SJU84"/>
      <c r="SJV84"/>
      <c r="SJW84"/>
      <c r="SJX84"/>
      <c r="SJY84"/>
      <c r="SJZ84"/>
      <c r="SKA84"/>
      <c r="SKB84"/>
      <c r="SKC84"/>
      <c r="SKD84"/>
      <c r="SKE84"/>
      <c r="SKF84"/>
      <c r="SKG84"/>
      <c r="SKH84"/>
      <c r="SKI84"/>
      <c r="SKJ84"/>
      <c r="SKK84"/>
      <c r="SKL84"/>
      <c r="SKM84"/>
      <c r="SKN84"/>
      <c r="SKO84"/>
      <c r="SKP84"/>
      <c r="SKQ84"/>
      <c r="SKR84"/>
      <c r="SKS84"/>
      <c r="SKT84"/>
      <c r="SKU84"/>
      <c r="SKV84"/>
      <c r="SKW84"/>
      <c r="SKX84"/>
      <c r="SKY84"/>
      <c r="SKZ84"/>
      <c r="SLA84"/>
      <c r="SLB84"/>
      <c r="SLC84"/>
      <c r="SLD84"/>
      <c r="SLE84"/>
      <c r="SLF84"/>
      <c r="SLG84"/>
      <c r="SLH84"/>
      <c r="SLI84"/>
      <c r="SLJ84"/>
      <c r="SLK84"/>
      <c r="SLL84"/>
      <c r="SLM84"/>
      <c r="SLN84"/>
      <c r="SLO84"/>
      <c r="SLP84"/>
      <c r="SLQ84"/>
      <c r="SLR84"/>
      <c r="SLS84"/>
      <c r="SLT84"/>
      <c r="SLU84"/>
      <c r="SLV84"/>
      <c r="SLW84"/>
      <c r="SLX84"/>
      <c r="SLY84"/>
      <c r="SLZ84"/>
      <c r="SMA84"/>
      <c r="SMB84"/>
      <c r="SMC84"/>
      <c r="SMD84"/>
      <c r="SME84"/>
      <c r="SMF84"/>
      <c r="SMG84"/>
      <c r="SMH84"/>
      <c r="SMI84"/>
      <c r="SMJ84"/>
      <c r="SMK84"/>
      <c r="SML84"/>
      <c r="SMM84"/>
      <c r="SMN84"/>
      <c r="SMO84"/>
      <c r="SMP84"/>
      <c r="SMQ84"/>
      <c r="SMR84"/>
      <c r="SMS84"/>
      <c r="SMT84"/>
      <c r="SMU84"/>
      <c r="SMV84"/>
      <c r="SMW84"/>
      <c r="SMX84"/>
      <c r="SMY84"/>
      <c r="SMZ84"/>
      <c r="SNA84"/>
      <c r="SNB84"/>
      <c r="SNC84"/>
      <c r="SND84"/>
      <c r="SNE84"/>
      <c r="SNF84"/>
      <c r="SNG84"/>
      <c r="SNH84"/>
      <c r="SNI84"/>
      <c r="SNJ84"/>
      <c r="SNK84"/>
      <c r="SNL84"/>
      <c r="SNM84"/>
      <c r="SNN84"/>
      <c r="SNO84"/>
      <c r="SNP84"/>
      <c r="SNQ84"/>
      <c r="SNR84"/>
      <c r="SNS84"/>
      <c r="SNT84"/>
      <c r="SNU84"/>
      <c r="SNV84"/>
      <c r="SNW84"/>
      <c r="SNX84"/>
      <c r="SNY84"/>
      <c r="SNZ84"/>
      <c r="SOA84"/>
      <c r="SOB84"/>
      <c r="SOC84"/>
      <c r="SOD84"/>
      <c r="SOE84"/>
      <c r="SOF84"/>
      <c r="SOG84"/>
      <c r="SOH84"/>
      <c r="SOI84"/>
      <c r="SOJ84"/>
      <c r="SOK84"/>
      <c r="SOL84"/>
      <c r="SOM84"/>
      <c r="SON84"/>
      <c r="SOO84"/>
      <c r="SOP84"/>
      <c r="SOQ84"/>
      <c r="SOR84"/>
      <c r="SOS84"/>
      <c r="SOT84"/>
      <c r="SOU84"/>
      <c r="SOV84"/>
      <c r="SOW84"/>
      <c r="SOX84"/>
      <c r="SOY84"/>
      <c r="SOZ84"/>
      <c r="SPA84"/>
      <c r="SPB84"/>
      <c r="SPC84"/>
      <c r="SPD84"/>
      <c r="SPE84"/>
      <c r="SPF84"/>
      <c r="SPG84"/>
      <c r="SPH84"/>
      <c r="SPI84"/>
      <c r="SPJ84"/>
      <c r="SPK84"/>
      <c r="SPL84"/>
      <c r="SPM84"/>
      <c r="SPN84"/>
      <c r="SPO84"/>
      <c r="SPP84"/>
      <c r="SPQ84"/>
      <c r="SPR84"/>
      <c r="SPS84"/>
      <c r="SPT84"/>
      <c r="SPU84"/>
      <c r="SPV84"/>
      <c r="SPW84"/>
      <c r="SPX84"/>
      <c r="SPY84"/>
      <c r="SPZ84"/>
      <c r="SQA84"/>
      <c r="SQB84"/>
      <c r="SQC84"/>
      <c r="SQD84"/>
      <c r="SQE84"/>
      <c r="SQF84"/>
      <c r="SQG84"/>
      <c r="SQH84"/>
      <c r="SQI84"/>
      <c r="SQJ84"/>
      <c r="SQK84"/>
      <c r="SQL84"/>
      <c r="SQM84"/>
      <c r="SQN84"/>
      <c r="SQO84"/>
      <c r="SQP84"/>
      <c r="SQQ84"/>
      <c r="SQR84"/>
      <c r="SQS84"/>
      <c r="SQT84"/>
      <c r="SQU84"/>
      <c r="SQV84"/>
      <c r="SQW84"/>
      <c r="SQX84"/>
      <c r="SQY84"/>
      <c r="SQZ84"/>
      <c r="SRA84"/>
      <c r="SRB84"/>
      <c r="SRC84"/>
      <c r="SRD84"/>
      <c r="SRE84"/>
      <c r="SRF84"/>
      <c r="SRG84"/>
      <c r="SRH84"/>
      <c r="SRI84"/>
      <c r="SRJ84"/>
      <c r="SRK84"/>
      <c r="SRL84"/>
      <c r="SRM84"/>
      <c r="SRN84"/>
      <c r="SRO84"/>
      <c r="SRP84"/>
      <c r="SRQ84"/>
      <c r="SRR84"/>
      <c r="SRS84"/>
      <c r="SRT84"/>
      <c r="SRU84"/>
      <c r="SRV84"/>
      <c r="SRW84"/>
      <c r="SRX84"/>
      <c r="SRY84"/>
      <c r="SRZ84"/>
      <c r="SSA84"/>
      <c r="SSB84"/>
      <c r="SSC84"/>
      <c r="SSD84"/>
      <c r="SSE84"/>
      <c r="SSF84"/>
      <c r="SSG84"/>
      <c r="SSH84"/>
      <c r="SSI84"/>
      <c r="SSJ84"/>
      <c r="SSK84"/>
      <c r="SSL84"/>
      <c r="SSM84"/>
      <c r="SSN84"/>
      <c r="SSO84"/>
      <c r="SSP84"/>
      <c r="SSQ84"/>
      <c r="SSR84"/>
      <c r="SSS84"/>
      <c r="SST84"/>
      <c r="SSU84"/>
      <c r="SSV84"/>
      <c r="SSW84"/>
      <c r="SSX84"/>
      <c r="SSY84"/>
      <c r="SSZ84"/>
      <c r="STA84"/>
      <c r="STB84"/>
      <c r="STC84"/>
      <c r="STD84"/>
      <c r="STE84"/>
      <c r="STF84"/>
      <c r="STG84"/>
      <c r="STH84"/>
      <c r="STI84"/>
      <c r="STJ84"/>
      <c r="STK84"/>
      <c r="STL84"/>
      <c r="STM84"/>
      <c r="STN84"/>
      <c r="STO84"/>
      <c r="STP84"/>
      <c r="STQ84"/>
      <c r="STR84"/>
      <c r="STS84"/>
      <c r="STT84"/>
      <c r="STU84"/>
      <c r="STV84"/>
      <c r="STW84"/>
      <c r="STX84"/>
      <c r="STY84"/>
      <c r="STZ84"/>
      <c r="SUA84"/>
      <c r="SUB84"/>
      <c r="SUC84"/>
      <c r="SUD84"/>
      <c r="SUE84"/>
      <c r="SUF84"/>
      <c r="SUG84"/>
      <c r="SUH84"/>
      <c r="SUI84"/>
      <c r="SUJ84"/>
      <c r="SUK84"/>
      <c r="SUL84"/>
      <c r="SUM84"/>
      <c r="SUN84"/>
      <c r="SUO84"/>
      <c r="SUP84"/>
      <c r="SUQ84"/>
      <c r="SUR84"/>
      <c r="SUS84"/>
      <c r="SUT84"/>
      <c r="SUU84"/>
      <c r="SUV84"/>
      <c r="SUW84"/>
      <c r="SUX84"/>
      <c r="SUY84"/>
      <c r="SUZ84"/>
      <c r="SVA84"/>
      <c r="SVB84"/>
      <c r="SVC84"/>
      <c r="SVD84"/>
      <c r="SVE84"/>
      <c r="SVF84"/>
      <c r="SVG84"/>
      <c r="SVH84"/>
      <c r="SVI84"/>
      <c r="SVJ84"/>
      <c r="SVK84"/>
      <c r="SVL84"/>
      <c r="SVM84"/>
      <c r="SVN84"/>
      <c r="SVO84"/>
      <c r="SVP84"/>
      <c r="SVQ84"/>
      <c r="SVR84"/>
      <c r="SVS84"/>
      <c r="SVT84"/>
      <c r="SVU84"/>
      <c r="SVV84"/>
      <c r="SVW84"/>
      <c r="SVX84"/>
      <c r="SVY84"/>
      <c r="SVZ84"/>
      <c r="SWA84"/>
      <c r="SWB84"/>
      <c r="SWC84"/>
      <c r="SWD84"/>
      <c r="SWE84"/>
      <c r="SWF84"/>
      <c r="SWG84"/>
      <c r="SWH84"/>
      <c r="SWI84"/>
      <c r="SWJ84"/>
      <c r="SWK84"/>
      <c r="SWL84"/>
      <c r="SWM84"/>
      <c r="SWN84"/>
      <c r="SWO84"/>
      <c r="SWP84"/>
      <c r="SWQ84"/>
      <c r="SWR84"/>
      <c r="SWS84"/>
      <c r="SWT84"/>
      <c r="SWU84"/>
      <c r="SWV84"/>
      <c r="SWW84"/>
      <c r="SWX84"/>
      <c r="SWY84"/>
      <c r="SWZ84"/>
      <c r="SXA84"/>
      <c r="SXB84"/>
      <c r="SXC84"/>
      <c r="SXD84"/>
      <c r="SXE84"/>
      <c r="SXF84"/>
      <c r="SXG84"/>
      <c r="SXH84"/>
      <c r="SXI84"/>
      <c r="SXJ84"/>
      <c r="SXK84"/>
      <c r="SXL84"/>
      <c r="SXM84"/>
      <c r="SXN84"/>
      <c r="SXO84"/>
      <c r="SXP84"/>
      <c r="SXQ84"/>
      <c r="SXR84"/>
      <c r="SXS84"/>
      <c r="SXT84"/>
      <c r="SXU84"/>
      <c r="SXV84"/>
      <c r="SXW84"/>
      <c r="SXX84"/>
      <c r="SXY84"/>
      <c r="SXZ84"/>
      <c r="SYA84"/>
      <c r="SYB84"/>
      <c r="SYC84"/>
      <c r="SYD84"/>
      <c r="SYE84"/>
      <c r="SYF84"/>
      <c r="SYG84"/>
      <c r="SYH84"/>
      <c r="SYI84"/>
      <c r="SYJ84"/>
      <c r="SYK84"/>
      <c r="SYL84"/>
      <c r="SYM84"/>
      <c r="SYN84"/>
      <c r="SYO84"/>
      <c r="SYP84"/>
      <c r="SYQ84"/>
      <c r="SYR84"/>
      <c r="SYS84"/>
      <c r="SYT84"/>
      <c r="SYU84"/>
      <c r="SYV84"/>
      <c r="SYW84"/>
      <c r="SYX84"/>
      <c r="SYY84"/>
      <c r="SYZ84"/>
      <c r="SZA84"/>
      <c r="SZB84"/>
      <c r="SZC84"/>
      <c r="SZD84"/>
      <c r="SZE84"/>
      <c r="SZF84"/>
      <c r="SZG84"/>
      <c r="SZH84"/>
      <c r="SZI84"/>
      <c r="SZJ84"/>
      <c r="SZK84"/>
      <c r="SZL84"/>
      <c r="SZM84"/>
      <c r="SZN84"/>
      <c r="SZO84"/>
      <c r="SZP84"/>
      <c r="SZQ84"/>
      <c r="SZR84"/>
      <c r="SZS84"/>
      <c r="SZT84"/>
      <c r="SZU84"/>
      <c r="SZV84"/>
      <c r="SZW84"/>
      <c r="SZX84"/>
      <c r="SZY84"/>
      <c r="SZZ84"/>
      <c r="TAA84"/>
      <c r="TAB84"/>
      <c r="TAC84"/>
      <c r="TAD84"/>
      <c r="TAE84"/>
      <c r="TAF84"/>
      <c r="TAG84"/>
      <c r="TAH84"/>
      <c r="TAI84"/>
      <c r="TAJ84"/>
      <c r="TAK84"/>
      <c r="TAL84"/>
      <c r="TAM84"/>
      <c r="TAN84"/>
      <c r="TAO84"/>
      <c r="TAP84"/>
      <c r="TAQ84"/>
      <c r="TAR84"/>
      <c r="TAS84"/>
      <c r="TAT84"/>
      <c r="TAU84"/>
      <c r="TAV84"/>
      <c r="TAW84"/>
      <c r="TAX84"/>
      <c r="TAY84"/>
      <c r="TAZ84"/>
      <c r="TBA84"/>
      <c r="TBB84"/>
      <c r="TBC84"/>
      <c r="TBD84"/>
      <c r="TBE84"/>
      <c r="TBF84"/>
      <c r="TBG84"/>
      <c r="TBH84"/>
      <c r="TBI84"/>
      <c r="TBJ84"/>
      <c r="TBK84"/>
      <c r="TBL84"/>
      <c r="TBM84"/>
      <c r="TBN84"/>
      <c r="TBO84"/>
      <c r="TBP84"/>
      <c r="TBQ84"/>
      <c r="TBR84"/>
      <c r="TBS84"/>
      <c r="TBT84"/>
      <c r="TBU84"/>
      <c r="TBV84"/>
      <c r="TBW84"/>
      <c r="TBX84"/>
      <c r="TBY84"/>
      <c r="TBZ84"/>
      <c r="TCA84"/>
      <c r="TCB84"/>
      <c r="TCC84"/>
      <c r="TCD84"/>
      <c r="TCE84"/>
      <c r="TCF84"/>
      <c r="TCG84"/>
      <c r="TCH84"/>
      <c r="TCI84"/>
      <c r="TCJ84"/>
      <c r="TCK84"/>
      <c r="TCL84"/>
      <c r="TCM84"/>
      <c r="TCN84"/>
      <c r="TCO84"/>
      <c r="TCP84"/>
      <c r="TCQ84"/>
      <c r="TCR84"/>
      <c r="TCS84"/>
      <c r="TCT84"/>
      <c r="TCU84"/>
      <c r="TCV84"/>
      <c r="TCW84"/>
      <c r="TCX84"/>
      <c r="TCY84"/>
      <c r="TCZ84"/>
      <c r="TDA84"/>
      <c r="TDB84"/>
      <c r="TDC84"/>
      <c r="TDD84"/>
      <c r="TDE84"/>
      <c r="TDF84"/>
      <c r="TDG84"/>
      <c r="TDH84"/>
      <c r="TDI84"/>
      <c r="TDJ84"/>
      <c r="TDK84"/>
      <c r="TDL84"/>
      <c r="TDM84"/>
      <c r="TDN84"/>
      <c r="TDO84"/>
      <c r="TDP84"/>
      <c r="TDQ84"/>
      <c r="TDR84"/>
      <c r="TDS84"/>
      <c r="TDT84"/>
      <c r="TDU84"/>
      <c r="TDV84"/>
      <c r="TDW84"/>
      <c r="TDX84"/>
      <c r="TDY84"/>
      <c r="TDZ84"/>
      <c r="TEA84"/>
      <c r="TEB84"/>
      <c r="TEC84"/>
      <c r="TED84"/>
      <c r="TEE84"/>
      <c r="TEF84"/>
      <c r="TEG84"/>
      <c r="TEH84"/>
      <c r="TEI84"/>
      <c r="TEJ84"/>
      <c r="TEK84"/>
      <c r="TEL84"/>
      <c r="TEM84"/>
      <c r="TEN84"/>
      <c r="TEO84"/>
      <c r="TEP84"/>
      <c r="TEQ84"/>
      <c r="TER84"/>
      <c r="TES84"/>
      <c r="TET84"/>
      <c r="TEU84"/>
      <c r="TEV84"/>
      <c r="TEW84"/>
      <c r="TEX84"/>
      <c r="TEY84"/>
      <c r="TEZ84"/>
      <c r="TFA84"/>
      <c r="TFB84"/>
      <c r="TFC84"/>
      <c r="TFD84"/>
      <c r="TFE84"/>
      <c r="TFF84"/>
      <c r="TFG84"/>
      <c r="TFH84"/>
      <c r="TFI84"/>
      <c r="TFJ84"/>
      <c r="TFK84"/>
      <c r="TFL84"/>
      <c r="TFM84"/>
      <c r="TFN84"/>
      <c r="TFO84"/>
      <c r="TFP84"/>
      <c r="TFQ84"/>
      <c r="TFR84"/>
      <c r="TFS84"/>
      <c r="TFT84"/>
      <c r="TFU84"/>
      <c r="TFV84"/>
      <c r="TFW84"/>
      <c r="TFX84"/>
      <c r="TFY84"/>
      <c r="TFZ84"/>
      <c r="TGA84"/>
      <c r="TGB84"/>
      <c r="TGC84"/>
      <c r="TGD84"/>
      <c r="TGE84"/>
      <c r="TGF84"/>
      <c r="TGG84"/>
      <c r="TGH84"/>
      <c r="TGI84"/>
      <c r="TGJ84"/>
      <c r="TGK84"/>
      <c r="TGL84"/>
      <c r="TGM84"/>
      <c r="TGN84"/>
      <c r="TGO84"/>
      <c r="TGP84"/>
      <c r="TGQ84"/>
      <c r="TGR84"/>
      <c r="TGS84"/>
      <c r="TGT84"/>
      <c r="TGU84"/>
      <c r="TGV84"/>
      <c r="TGW84"/>
      <c r="TGX84"/>
      <c r="TGY84"/>
      <c r="TGZ84"/>
      <c r="THA84"/>
      <c r="THB84"/>
      <c r="THC84"/>
      <c r="THD84"/>
      <c r="THE84"/>
      <c r="THF84"/>
      <c r="THG84"/>
      <c r="THH84"/>
      <c r="THI84"/>
      <c r="THJ84"/>
      <c r="THK84"/>
      <c r="THL84"/>
      <c r="THM84"/>
      <c r="THN84"/>
      <c r="THO84"/>
      <c r="THP84"/>
      <c r="THQ84"/>
      <c r="THR84"/>
      <c r="THS84"/>
      <c r="THT84"/>
      <c r="THU84"/>
      <c r="THV84"/>
      <c r="THW84"/>
      <c r="THX84"/>
      <c r="THY84"/>
      <c r="THZ84"/>
      <c r="TIA84"/>
      <c r="TIB84"/>
      <c r="TIC84"/>
      <c r="TID84"/>
      <c r="TIE84"/>
      <c r="TIF84"/>
      <c r="TIG84"/>
      <c r="TIH84"/>
      <c r="TII84"/>
      <c r="TIJ84"/>
      <c r="TIK84"/>
      <c r="TIL84"/>
      <c r="TIM84"/>
      <c r="TIN84"/>
      <c r="TIO84"/>
      <c r="TIP84"/>
      <c r="TIQ84"/>
      <c r="TIR84"/>
      <c r="TIS84"/>
      <c r="TIT84"/>
      <c r="TIU84"/>
      <c r="TIV84"/>
      <c r="TIW84"/>
      <c r="TIX84"/>
      <c r="TIY84"/>
      <c r="TIZ84"/>
      <c r="TJA84"/>
      <c r="TJB84"/>
      <c r="TJC84"/>
      <c r="TJD84"/>
      <c r="TJE84"/>
      <c r="TJF84"/>
      <c r="TJG84"/>
      <c r="TJH84"/>
      <c r="TJI84"/>
      <c r="TJJ84"/>
      <c r="TJK84"/>
      <c r="TJL84"/>
      <c r="TJM84"/>
      <c r="TJN84"/>
      <c r="TJO84"/>
      <c r="TJP84"/>
      <c r="TJQ84"/>
      <c r="TJR84"/>
      <c r="TJS84"/>
      <c r="TJT84"/>
      <c r="TJU84"/>
      <c r="TJV84"/>
      <c r="TJW84"/>
      <c r="TJX84"/>
      <c r="TJY84"/>
      <c r="TJZ84"/>
      <c r="TKA84"/>
      <c r="TKB84"/>
      <c r="TKC84"/>
      <c r="TKD84"/>
      <c r="TKE84"/>
      <c r="TKF84"/>
      <c r="TKG84"/>
      <c r="TKH84"/>
      <c r="TKI84"/>
      <c r="TKJ84"/>
      <c r="TKK84"/>
      <c r="TKL84"/>
      <c r="TKM84"/>
      <c r="TKN84"/>
      <c r="TKO84"/>
      <c r="TKP84"/>
      <c r="TKQ84"/>
      <c r="TKR84"/>
      <c r="TKS84"/>
      <c r="TKT84"/>
      <c r="TKU84"/>
      <c r="TKV84"/>
      <c r="TKW84"/>
      <c r="TKX84"/>
      <c r="TKY84"/>
      <c r="TKZ84"/>
      <c r="TLA84"/>
      <c r="TLB84"/>
      <c r="TLC84"/>
      <c r="TLD84"/>
      <c r="TLE84"/>
      <c r="TLF84"/>
      <c r="TLG84"/>
      <c r="TLH84"/>
      <c r="TLI84"/>
      <c r="TLJ84"/>
      <c r="TLK84"/>
      <c r="TLL84"/>
      <c r="TLM84"/>
      <c r="TLN84"/>
      <c r="TLO84"/>
      <c r="TLP84"/>
      <c r="TLQ84"/>
      <c r="TLR84"/>
      <c r="TLS84"/>
      <c r="TLT84"/>
      <c r="TLU84"/>
      <c r="TLV84"/>
      <c r="TLW84"/>
      <c r="TLX84"/>
      <c r="TLY84"/>
      <c r="TLZ84"/>
      <c r="TMA84"/>
      <c r="TMB84"/>
      <c r="TMC84"/>
      <c r="TMD84"/>
      <c r="TME84"/>
      <c r="TMF84"/>
      <c r="TMG84"/>
      <c r="TMH84"/>
      <c r="TMI84"/>
      <c r="TMJ84"/>
      <c r="TMK84"/>
      <c r="TML84"/>
      <c r="TMM84"/>
      <c r="TMN84"/>
      <c r="TMO84"/>
      <c r="TMP84"/>
      <c r="TMQ84"/>
      <c r="TMR84"/>
      <c r="TMS84"/>
      <c r="TMT84"/>
      <c r="TMU84"/>
      <c r="TMV84"/>
      <c r="TMW84"/>
      <c r="TMX84"/>
      <c r="TMY84"/>
      <c r="TMZ84"/>
      <c r="TNA84"/>
      <c r="TNB84"/>
      <c r="TNC84"/>
      <c r="TND84"/>
      <c r="TNE84"/>
      <c r="TNF84"/>
      <c r="TNG84"/>
      <c r="TNH84"/>
      <c r="TNI84"/>
      <c r="TNJ84"/>
      <c r="TNK84"/>
      <c r="TNL84"/>
      <c r="TNM84"/>
      <c r="TNN84"/>
      <c r="TNO84"/>
      <c r="TNP84"/>
      <c r="TNQ84"/>
      <c r="TNR84"/>
      <c r="TNS84"/>
      <c r="TNT84"/>
      <c r="TNU84"/>
      <c r="TNV84"/>
      <c r="TNW84"/>
      <c r="TNX84"/>
      <c r="TNY84"/>
      <c r="TNZ84"/>
      <c r="TOA84"/>
      <c r="TOB84"/>
      <c r="TOC84"/>
      <c r="TOD84"/>
      <c r="TOE84"/>
      <c r="TOF84"/>
      <c r="TOG84"/>
      <c r="TOH84"/>
      <c r="TOI84"/>
      <c r="TOJ84"/>
      <c r="TOK84"/>
      <c r="TOL84"/>
      <c r="TOM84"/>
      <c r="TON84"/>
      <c r="TOO84"/>
      <c r="TOP84"/>
      <c r="TOQ84"/>
      <c r="TOR84"/>
      <c r="TOS84"/>
      <c r="TOT84"/>
      <c r="TOU84"/>
      <c r="TOV84"/>
      <c r="TOW84"/>
      <c r="TOX84"/>
      <c r="TOY84"/>
      <c r="TOZ84"/>
      <c r="TPA84"/>
      <c r="TPB84"/>
      <c r="TPC84"/>
      <c r="TPD84"/>
      <c r="TPE84"/>
      <c r="TPF84"/>
      <c r="TPG84"/>
      <c r="TPH84"/>
      <c r="TPI84"/>
      <c r="TPJ84"/>
      <c r="TPK84"/>
      <c r="TPL84"/>
      <c r="TPM84"/>
      <c r="TPN84"/>
      <c r="TPO84"/>
      <c r="TPP84"/>
      <c r="TPQ84"/>
      <c r="TPR84"/>
      <c r="TPS84"/>
      <c r="TPT84"/>
      <c r="TPU84"/>
      <c r="TPV84"/>
      <c r="TPW84"/>
      <c r="TPX84"/>
      <c r="TPY84"/>
      <c r="TPZ84"/>
      <c r="TQA84"/>
      <c r="TQB84"/>
      <c r="TQC84"/>
      <c r="TQD84"/>
      <c r="TQE84"/>
      <c r="TQF84"/>
      <c r="TQG84"/>
      <c r="TQH84"/>
      <c r="TQI84"/>
      <c r="TQJ84"/>
      <c r="TQK84"/>
      <c r="TQL84"/>
      <c r="TQM84"/>
      <c r="TQN84"/>
      <c r="TQO84"/>
      <c r="TQP84"/>
      <c r="TQQ84"/>
      <c r="TQR84"/>
      <c r="TQS84"/>
      <c r="TQT84"/>
      <c r="TQU84"/>
      <c r="TQV84"/>
      <c r="TQW84"/>
      <c r="TQX84"/>
      <c r="TQY84"/>
      <c r="TQZ84"/>
      <c r="TRA84"/>
      <c r="TRB84"/>
      <c r="TRC84"/>
      <c r="TRD84"/>
      <c r="TRE84"/>
      <c r="TRF84"/>
      <c r="TRG84"/>
      <c r="TRH84"/>
      <c r="TRI84"/>
      <c r="TRJ84"/>
      <c r="TRK84"/>
      <c r="TRL84"/>
      <c r="TRM84"/>
      <c r="TRN84"/>
      <c r="TRO84"/>
      <c r="TRP84"/>
      <c r="TRQ84"/>
      <c r="TRR84"/>
      <c r="TRS84"/>
      <c r="TRT84"/>
      <c r="TRU84"/>
      <c r="TRV84"/>
      <c r="TRW84"/>
      <c r="TRX84"/>
      <c r="TRY84"/>
      <c r="TRZ84"/>
      <c r="TSA84"/>
      <c r="TSB84"/>
      <c r="TSC84"/>
      <c r="TSD84"/>
      <c r="TSE84"/>
      <c r="TSF84"/>
      <c r="TSG84"/>
      <c r="TSH84"/>
      <c r="TSI84"/>
      <c r="TSJ84"/>
      <c r="TSK84"/>
      <c r="TSL84"/>
      <c r="TSM84"/>
      <c r="TSN84"/>
      <c r="TSO84"/>
      <c r="TSP84"/>
      <c r="TSQ84"/>
      <c r="TSR84"/>
      <c r="TSS84"/>
      <c r="TST84"/>
      <c r="TSU84"/>
      <c r="TSV84"/>
      <c r="TSW84"/>
      <c r="TSX84"/>
      <c r="TSY84"/>
      <c r="TSZ84"/>
      <c r="TTA84"/>
      <c r="TTB84"/>
      <c r="TTC84"/>
      <c r="TTD84"/>
      <c r="TTE84"/>
      <c r="TTF84"/>
      <c r="TTG84"/>
      <c r="TTH84"/>
      <c r="TTI84"/>
      <c r="TTJ84"/>
      <c r="TTK84"/>
      <c r="TTL84"/>
      <c r="TTM84"/>
      <c r="TTN84"/>
      <c r="TTO84"/>
      <c r="TTP84"/>
      <c r="TTQ84"/>
      <c r="TTR84"/>
      <c r="TTS84"/>
      <c r="TTT84"/>
      <c r="TTU84"/>
      <c r="TTV84"/>
      <c r="TTW84"/>
      <c r="TTX84"/>
      <c r="TTY84"/>
      <c r="TTZ84"/>
      <c r="TUA84"/>
      <c r="TUB84"/>
      <c r="TUC84"/>
      <c r="TUD84"/>
      <c r="TUE84"/>
      <c r="TUF84"/>
      <c r="TUG84"/>
      <c r="TUH84"/>
      <c r="TUI84"/>
      <c r="TUJ84"/>
      <c r="TUK84"/>
      <c r="TUL84"/>
      <c r="TUM84"/>
      <c r="TUN84"/>
      <c r="TUO84"/>
      <c r="TUP84"/>
      <c r="TUQ84"/>
      <c r="TUR84"/>
      <c r="TUS84"/>
      <c r="TUT84"/>
      <c r="TUU84"/>
      <c r="TUV84"/>
      <c r="TUW84"/>
      <c r="TUX84"/>
      <c r="TUY84"/>
      <c r="TUZ84"/>
      <c r="TVA84"/>
      <c r="TVB84"/>
      <c r="TVC84"/>
      <c r="TVD84"/>
      <c r="TVE84"/>
      <c r="TVF84"/>
      <c r="TVG84"/>
      <c r="TVH84"/>
      <c r="TVI84"/>
      <c r="TVJ84"/>
      <c r="TVK84"/>
      <c r="TVL84"/>
      <c r="TVM84"/>
      <c r="TVN84"/>
      <c r="TVO84"/>
      <c r="TVP84"/>
      <c r="TVQ84"/>
      <c r="TVR84"/>
      <c r="TVS84"/>
      <c r="TVT84"/>
      <c r="TVU84"/>
      <c r="TVV84"/>
      <c r="TVW84"/>
      <c r="TVX84"/>
      <c r="TVY84"/>
      <c r="TVZ84"/>
      <c r="TWA84"/>
      <c r="TWB84"/>
      <c r="TWC84"/>
      <c r="TWD84"/>
      <c r="TWE84"/>
      <c r="TWF84"/>
      <c r="TWG84"/>
      <c r="TWH84"/>
      <c r="TWI84"/>
      <c r="TWJ84"/>
      <c r="TWK84"/>
      <c r="TWL84"/>
      <c r="TWM84"/>
      <c r="TWN84"/>
      <c r="TWO84"/>
      <c r="TWP84"/>
      <c r="TWQ84"/>
      <c r="TWR84"/>
      <c r="TWS84"/>
      <c r="TWT84"/>
      <c r="TWU84"/>
      <c r="TWV84"/>
      <c r="TWW84"/>
      <c r="TWX84"/>
      <c r="TWY84"/>
      <c r="TWZ84"/>
      <c r="TXA84"/>
      <c r="TXB84"/>
      <c r="TXC84"/>
      <c r="TXD84"/>
      <c r="TXE84"/>
      <c r="TXF84"/>
      <c r="TXG84"/>
      <c r="TXH84"/>
      <c r="TXI84"/>
      <c r="TXJ84"/>
      <c r="TXK84"/>
      <c r="TXL84"/>
      <c r="TXM84"/>
      <c r="TXN84"/>
      <c r="TXO84"/>
      <c r="TXP84"/>
      <c r="TXQ84"/>
      <c r="TXR84"/>
      <c r="TXS84"/>
      <c r="TXT84"/>
      <c r="TXU84"/>
      <c r="TXV84"/>
      <c r="TXW84"/>
      <c r="TXX84"/>
      <c r="TXY84"/>
      <c r="TXZ84"/>
      <c r="TYA84"/>
      <c r="TYB84"/>
      <c r="TYC84"/>
      <c r="TYD84"/>
      <c r="TYE84"/>
      <c r="TYF84"/>
      <c r="TYG84"/>
      <c r="TYH84"/>
      <c r="TYI84"/>
      <c r="TYJ84"/>
      <c r="TYK84"/>
      <c r="TYL84"/>
      <c r="TYM84"/>
      <c r="TYN84"/>
      <c r="TYO84"/>
      <c r="TYP84"/>
      <c r="TYQ84"/>
      <c r="TYR84"/>
      <c r="TYS84"/>
      <c r="TYT84"/>
      <c r="TYU84"/>
      <c r="TYV84"/>
      <c r="TYW84"/>
      <c r="TYX84"/>
      <c r="TYY84"/>
      <c r="TYZ84"/>
      <c r="TZA84"/>
      <c r="TZB84"/>
      <c r="TZC84"/>
      <c r="TZD84"/>
      <c r="TZE84"/>
      <c r="TZF84"/>
      <c r="TZG84"/>
      <c r="TZH84"/>
      <c r="TZI84"/>
      <c r="TZJ84"/>
      <c r="TZK84"/>
      <c r="TZL84"/>
      <c r="TZM84"/>
      <c r="TZN84"/>
      <c r="TZO84"/>
      <c r="TZP84"/>
      <c r="TZQ84"/>
      <c r="TZR84"/>
      <c r="TZS84"/>
      <c r="TZT84"/>
      <c r="TZU84"/>
      <c r="TZV84"/>
      <c r="TZW84"/>
      <c r="TZX84"/>
      <c r="TZY84"/>
      <c r="TZZ84"/>
      <c r="UAA84"/>
      <c r="UAB84"/>
      <c r="UAC84"/>
      <c r="UAD84"/>
      <c r="UAE84"/>
      <c r="UAF84"/>
      <c r="UAG84"/>
      <c r="UAH84"/>
      <c r="UAI84"/>
      <c r="UAJ84"/>
      <c r="UAK84"/>
      <c r="UAL84"/>
      <c r="UAM84"/>
      <c r="UAN84"/>
      <c r="UAO84"/>
      <c r="UAP84"/>
      <c r="UAQ84"/>
      <c r="UAR84"/>
      <c r="UAS84"/>
      <c r="UAT84"/>
      <c r="UAU84"/>
      <c r="UAV84"/>
      <c r="UAW84"/>
      <c r="UAX84"/>
      <c r="UAY84"/>
      <c r="UAZ84"/>
      <c r="UBA84"/>
      <c r="UBB84"/>
      <c r="UBC84"/>
      <c r="UBD84"/>
      <c r="UBE84"/>
      <c r="UBF84"/>
      <c r="UBG84"/>
      <c r="UBH84"/>
      <c r="UBI84"/>
      <c r="UBJ84"/>
      <c r="UBK84"/>
      <c r="UBL84"/>
      <c r="UBM84"/>
      <c r="UBN84"/>
      <c r="UBO84"/>
      <c r="UBP84"/>
      <c r="UBQ84"/>
      <c r="UBR84"/>
      <c r="UBS84"/>
      <c r="UBT84"/>
      <c r="UBU84"/>
      <c r="UBV84"/>
      <c r="UBW84"/>
      <c r="UBX84"/>
      <c r="UBY84"/>
      <c r="UBZ84"/>
      <c r="UCA84"/>
      <c r="UCB84"/>
      <c r="UCC84"/>
      <c r="UCD84"/>
      <c r="UCE84"/>
      <c r="UCF84"/>
      <c r="UCG84"/>
      <c r="UCH84"/>
      <c r="UCI84"/>
      <c r="UCJ84"/>
      <c r="UCK84"/>
      <c r="UCL84"/>
      <c r="UCM84"/>
      <c r="UCN84"/>
      <c r="UCO84"/>
      <c r="UCP84"/>
      <c r="UCQ84"/>
      <c r="UCR84"/>
      <c r="UCS84"/>
      <c r="UCT84"/>
      <c r="UCU84"/>
      <c r="UCV84"/>
      <c r="UCW84"/>
      <c r="UCX84"/>
      <c r="UCY84"/>
      <c r="UCZ84"/>
      <c r="UDA84"/>
      <c r="UDB84"/>
      <c r="UDC84"/>
      <c r="UDD84"/>
      <c r="UDE84"/>
      <c r="UDF84"/>
      <c r="UDG84"/>
      <c r="UDH84"/>
      <c r="UDI84"/>
      <c r="UDJ84"/>
      <c r="UDK84"/>
      <c r="UDL84"/>
      <c r="UDM84"/>
      <c r="UDN84"/>
      <c r="UDO84"/>
      <c r="UDP84"/>
      <c r="UDQ84"/>
      <c r="UDR84"/>
      <c r="UDS84"/>
      <c r="UDT84"/>
      <c r="UDU84"/>
      <c r="UDV84"/>
      <c r="UDW84"/>
      <c r="UDX84"/>
      <c r="UDY84"/>
      <c r="UDZ84"/>
      <c r="UEA84"/>
      <c r="UEB84"/>
      <c r="UEC84"/>
      <c r="UED84"/>
      <c r="UEE84"/>
      <c r="UEF84"/>
      <c r="UEG84"/>
      <c r="UEH84"/>
      <c r="UEI84"/>
      <c r="UEJ84"/>
      <c r="UEK84"/>
      <c r="UEL84"/>
      <c r="UEM84"/>
      <c r="UEN84"/>
      <c r="UEO84"/>
      <c r="UEP84"/>
      <c r="UEQ84"/>
      <c r="UER84"/>
      <c r="UES84"/>
      <c r="UET84"/>
      <c r="UEU84"/>
      <c r="UEV84"/>
      <c r="UEW84"/>
      <c r="UEX84"/>
      <c r="UEY84"/>
      <c r="UEZ84"/>
      <c r="UFA84"/>
      <c r="UFB84"/>
      <c r="UFC84"/>
      <c r="UFD84"/>
      <c r="UFE84"/>
      <c r="UFF84"/>
      <c r="UFG84"/>
      <c r="UFH84"/>
      <c r="UFI84"/>
      <c r="UFJ84"/>
      <c r="UFK84"/>
      <c r="UFL84"/>
      <c r="UFM84"/>
      <c r="UFN84"/>
      <c r="UFO84"/>
      <c r="UFP84"/>
      <c r="UFQ84"/>
      <c r="UFR84"/>
      <c r="UFS84"/>
      <c r="UFT84"/>
      <c r="UFU84"/>
      <c r="UFV84"/>
      <c r="UFW84"/>
      <c r="UFX84"/>
      <c r="UFY84"/>
      <c r="UFZ84"/>
      <c r="UGA84"/>
      <c r="UGB84"/>
      <c r="UGC84"/>
      <c r="UGD84"/>
      <c r="UGE84"/>
      <c r="UGF84"/>
      <c r="UGG84"/>
      <c r="UGH84"/>
      <c r="UGI84"/>
      <c r="UGJ84"/>
      <c r="UGK84"/>
      <c r="UGL84"/>
      <c r="UGM84"/>
      <c r="UGN84"/>
      <c r="UGO84"/>
      <c r="UGP84"/>
      <c r="UGQ84"/>
      <c r="UGR84"/>
      <c r="UGS84"/>
      <c r="UGT84"/>
      <c r="UGU84"/>
      <c r="UGV84"/>
      <c r="UGW84"/>
      <c r="UGX84"/>
      <c r="UGY84"/>
      <c r="UGZ84"/>
      <c r="UHA84"/>
      <c r="UHB84"/>
      <c r="UHC84"/>
      <c r="UHD84"/>
      <c r="UHE84"/>
      <c r="UHF84"/>
      <c r="UHG84"/>
      <c r="UHH84"/>
      <c r="UHI84"/>
      <c r="UHJ84"/>
      <c r="UHK84"/>
      <c r="UHL84"/>
      <c r="UHM84"/>
      <c r="UHN84"/>
      <c r="UHO84"/>
      <c r="UHP84"/>
      <c r="UHQ84"/>
      <c r="UHR84"/>
      <c r="UHS84"/>
      <c r="UHT84"/>
      <c r="UHU84"/>
      <c r="UHV84"/>
      <c r="UHW84"/>
      <c r="UHX84"/>
      <c r="UHY84"/>
      <c r="UHZ84"/>
      <c r="UIA84"/>
      <c r="UIB84"/>
      <c r="UIC84"/>
      <c r="UID84"/>
      <c r="UIE84"/>
      <c r="UIF84"/>
      <c r="UIG84"/>
      <c r="UIH84"/>
      <c r="UII84"/>
      <c r="UIJ84"/>
      <c r="UIK84"/>
      <c r="UIL84"/>
      <c r="UIM84"/>
      <c r="UIN84"/>
      <c r="UIO84"/>
      <c r="UIP84"/>
      <c r="UIQ84"/>
      <c r="UIR84"/>
      <c r="UIS84"/>
      <c r="UIT84"/>
      <c r="UIU84"/>
      <c r="UIV84"/>
      <c r="UIW84"/>
      <c r="UIX84"/>
      <c r="UIY84"/>
      <c r="UIZ84"/>
      <c r="UJA84"/>
      <c r="UJB84"/>
      <c r="UJC84"/>
      <c r="UJD84"/>
      <c r="UJE84"/>
      <c r="UJF84"/>
      <c r="UJG84"/>
      <c r="UJH84"/>
      <c r="UJI84"/>
      <c r="UJJ84"/>
      <c r="UJK84"/>
      <c r="UJL84"/>
      <c r="UJM84"/>
      <c r="UJN84"/>
      <c r="UJO84"/>
      <c r="UJP84"/>
      <c r="UJQ84"/>
      <c r="UJR84"/>
      <c r="UJS84"/>
      <c r="UJT84"/>
      <c r="UJU84"/>
      <c r="UJV84"/>
      <c r="UJW84"/>
      <c r="UJX84"/>
      <c r="UJY84"/>
      <c r="UJZ84"/>
      <c r="UKA84"/>
      <c r="UKB84"/>
      <c r="UKC84"/>
      <c r="UKD84"/>
      <c r="UKE84"/>
      <c r="UKF84"/>
      <c r="UKG84"/>
      <c r="UKH84"/>
      <c r="UKI84"/>
      <c r="UKJ84"/>
      <c r="UKK84"/>
      <c r="UKL84"/>
      <c r="UKM84"/>
      <c r="UKN84"/>
      <c r="UKO84"/>
      <c r="UKP84"/>
      <c r="UKQ84"/>
      <c r="UKR84"/>
      <c r="UKS84"/>
      <c r="UKT84"/>
      <c r="UKU84"/>
      <c r="UKV84"/>
      <c r="UKW84"/>
      <c r="UKX84"/>
      <c r="UKY84"/>
      <c r="UKZ84"/>
      <c r="ULA84"/>
      <c r="ULB84"/>
      <c r="ULC84"/>
      <c r="ULD84"/>
      <c r="ULE84"/>
      <c r="ULF84"/>
      <c r="ULG84"/>
      <c r="ULH84"/>
      <c r="ULI84"/>
      <c r="ULJ84"/>
      <c r="ULK84"/>
      <c r="ULL84"/>
      <c r="ULM84"/>
      <c r="ULN84"/>
      <c r="ULO84"/>
      <c r="ULP84"/>
      <c r="ULQ84"/>
      <c r="ULR84"/>
      <c r="ULS84"/>
      <c r="ULT84"/>
      <c r="ULU84"/>
      <c r="ULV84"/>
      <c r="ULW84"/>
      <c r="ULX84"/>
      <c r="ULY84"/>
      <c r="ULZ84"/>
      <c r="UMA84"/>
      <c r="UMB84"/>
      <c r="UMC84"/>
      <c r="UMD84"/>
      <c r="UME84"/>
      <c r="UMF84"/>
      <c r="UMG84"/>
      <c r="UMH84"/>
      <c r="UMI84"/>
      <c r="UMJ84"/>
      <c r="UMK84"/>
      <c r="UML84"/>
      <c r="UMM84"/>
      <c r="UMN84"/>
      <c r="UMO84"/>
      <c r="UMP84"/>
      <c r="UMQ84"/>
      <c r="UMR84"/>
      <c r="UMS84"/>
      <c r="UMT84"/>
      <c r="UMU84"/>
      <c r="UMV84"/>
      <c r="UMW84"/>
      <c r="UMX84"/>
      <c r="UMY84"/>
      <c r="UMZ84"/>
      <c r="UNA84"/>
      <c r="UNB84"/>
      <c r="UNC84"/>
      <c r="UND84"/>
      <c r="UNE84"/>
      <c r="UNF84"/>
      <c r="UNG84"/>
      <c r="UNH84"/>
      <c r="UNI84"/>
      <c r="UNJ84"/>
      <c r="UNK84"/>
      <c r="UNL84"/>
      <c r="UNM84"/>
      <c r="UNN84"/>
      <c r="UNO84"/>
      <c r="UNP84"/>
      <c r="UNQ84"/>
      <c r="UNR84"/>
      <c r="UNS84"/>
      <c r="UNT84"/>
      <c r="UNU84"/>
      <c r="UNV84"/>
      <c r="UNW84"/>
      <c r="UNX84"/>
      <c r="UNY84"/>
      <c r="UNZ84"/>
      <c r="UOA84"/>
      <c r="UOB84"/>
      <c r="UOC84"/>
      <c r="UOD84"/>
      <c r="UOE84"/>
      <c r="UOF84"/>
      <c r="UOG84"/>
      <c r="UOH84"/>
      <c r="UOI84"/>
      <c r="UOJ84"/>
      <c r="UOK84"/>
      <c r="UOL84"/>
      <c r="UOM84"/>
      <c r="UON84"/>
      <c r="UOO84"/>
      <c r="UOP84"/>
      <c r="UOQ84"/>
      <c r="UOR84"/>
      <c r="UOS84"/>
      <c r="UOT84"/>
      <c r="UOU84"/>
      <c r="UOV84"/>
      <c r="UOW84"/>
      <c r="UOX84"/>
      <c r="UOY84"/>
      <c r="UOZ84"/>
      <c r="UPA84"/>
      <c r="UPB84"/>
      <c r="UPC84"/>
      <c r="UPD84"/>
      <c r="UPE84"/>
      <c r="UPF84"/>
      <c r="UPG84"/>
      <c r="UPH84"/>
      <c r="UPI84"/>
      <c r="UPJ84"/>
      <c r="UPK84"/>
      <c r="UPL84"/>
      <c r="UPM84"/>
      <c r="UPN84"/>
      <c r="UPO84"/>
      <c r="UPP84"/>
      <c r="UPQ84"/>
      <c r="UPR84"/>
      <c r="UPS84"/>
      <c r="UPT84"/>
      <c r="UPU84"/>
      <c r="UPV84"/>
      <c r="UPW84"/>
      <c r="UPX84"/>
      <c r="UPY84"/>
      <c r="UPZ84"/>
      <c r="UQA84"/>
      <c r="UQB84"/>
      <c r="UQC84"/>
      <c r="UQD84"/>
      <c r="UQE84"/>
      <c r="UQF84"/>
      <c r="UQG84"/>
      <c r="UQH84"/>
      <c r="UQI84"/>
      <c r="UQJ84"/>
      <c r="UQK84"/>
      <c r="UQL84"/>
      <c r="UQM84"/>
      <c r="UQN84"/>
      <c r="UQO84"/>
      <c r="UQP84"/>
      <c r="UQQ84"/>
      <c r="UQR84"/>
      <c r="UQS84"/>
      <c r="UQT84"/>
      <c r="UQU84"/>
      <c r="UQV84"/>
      <c r="UQW84"/>
      <c r="UQX84"/>
      <c r="UQY84"/>
      <c r="UQZ84"/>
      <c r="URA84"/>
      <c r="URB84"/>
      <c r="URC84"/>
      <c r="URD84"/>
      <c r="URE84"/>
      <c r="URF84"/>
      <c r="URG84"/>
      <c r="URH84"/>
      <c r="URI84"/>
      <c r="URJ84"/>
      <c r="URK84"/>
      <c r="URL84"/>
      <c r="URM84"/>
      <c r="URN84"/>
      <c r="URO84"/>
      <c r="URP84"/>
      <c r="URQ84"/>
      <c r="URR84"/>
      <c r="URS84"/>
      <c r="URT84"/>
      <c r="URU84"/>
      <c r="URV84"/>
      <c r="URW84"/>
      <c r="URX84"/>
      <c r="URY84"/>
      <c r="URZ84"/>
      <c r="USA84"/>
      <c r="USB84"/>
      <c r="USC84"/>
      <c r="USD84"/>
      <c r="USE84"/>
      <c r="USF84"/>
      <c r="USG84"/>
      <c r="USH84"/>
      <c r="USI84"/>
      <c r="USJ84"/>
      <c r="USK84"/>
      <c r="USL84"/>
      <c r="USM84"/>
      <c r="USN84"/>
      <c r="USO84"/>
      <c r="USP84"/>
      <c r="USQ84"/>
      <c r="USR84"/>
      <c r="USS84"/>
      <c r="UST84"/>
      <c r="USU84"/>
      <c r="USV84"/>
      <c r="USW84"/>
      <c r="USX84"/>
      <c r="USY84"/>
      <c r="USZ84"/>
      <c r="UTA84"/>
      <c r="UTB84"/>
      <c r="UTC84"/>
      <c r="UTD84"/>
      <c r="UTE84"/>
      <c r="UTF84"/>
      <c r="UTG84"/>
      <c r="UTH84"/>
      <c r="UTI84"/>
      <c r="UTJ84"/>
      <c r="UTK84"/>
      <c r="UTL84"/>
      <c r="UTM84"/>
      <c r="UTN84"/>
      <c r="UTO84"/>
      <c r="UTP84"/>
      <c r="UTQ84"/>
      <c r="UTR84"/>
      <c r="UTS84"/>
      <c r="UTT84"/>
      <c r="UTU84"/>
      <c r="UTV84"/>
      <c r="UTW84"/>
      <c r="UTX84"/>
      <c r="UTY84"/>
      <c r="UTZ84"/>
      <c r="UUA84"/>
      <c r="UUB84"/>
      <c r="UUC84"/>
      <c r="UUD84"/>
      <c r="UUE84"/>
      <c r="UUF84"/>
      <c r="UUG84"/>
      <c r="UUH84"/>
      <c r="UUI84"/>
      <c r="UUJ84"/>
      <c r="UUK84"/>
      <c r="UUL84"/>
      <c r="UUM84"/>
      <c r="UUN84"/>
      <c r="UUO84"/>
      <c r="UUP84"/>
      <c r="UUQ84"/>
      <c r="UUR84"/>
      <c r="UUS84"/>
      <c r="UUT84"/>
      <c r="UUU84"/>
      <c r="UUV84"/>
      <c r="UUW84"/>
      <c r="UUX84"/>
      <c r="UUY84"/>
      <c r="UUZ84"/>
      <c r="UVA84"/>
      <c r="UVB84"/>
      <c r="UVC84"/>
      <c r="UVD84"/>
      <c r="UVE84"/>
      <c r="UVF84"/>
      <c r="UVG84"/>
      <c r="UVH84"/>
      <c r="UVI84"/>
      <c r="UVJ84"/>
      <c r="UVK84"/>
      <c r="UVL84"/>
      <c r="UVM84"/>
      <c r="UVN84"/>
      <c r="UVO84"/>
      <c r="UVP84"/>
      <c r="UVQ84"/>
      <c r="UVR84"/>
      <c r="UVS84"/>
      <c r="UVT84"/>
      <c r="UVU84"/>
      <c r="UVV84"/>
      <c r="UVW84"/>
      <c r="UVX84"/>
      <c r="UVY84"/>
      <c r="UVZ84"/>
      <c r="UWA84"/>
      <c r="UWB84"/>
      <c r="UWC84"/>
      <c r="UWD84"/>
      <c r="UWE84"/>
      <c r="UWF84"/>
      <c r="UWG84"/>
      <c r="UWH84"/>
      <c r="UWI84"/>
      <c r="UWJ84"/>
      <c r="UWK84"/>
      <c r="UWL84"/>
      <c r="UWM84"/>
      <c r="UWN84"/>
      <c r="UWO84"/>
      <c r="UWP84"/>
      <c r="UWQ84"/>
      <c r="UWR84"/>
      <c r="UWS84"/>
      <c r="UWT84"/>
      <c r="UWU84"/>
      <c r="UWV84"/>
      <c r="UWW84"/>
      <c r="UWX84"/>
      <c r="UWY84"/>
      <c r="UWZ84"/>
      <c r="UXA84"/>
      <c r="UXB84"/>
      <c r="UXC84"/>
      <c r="UXD84"/>
      <c r="UXE84"/>
      <c r="UXF84"/>
      <c r="UXG84"/>
      <c r="UXH84"/>
      <c r="UXI84"/>
      <c r="UXJ84"/>
      <c r="UXK84"/>
      <c r="UXL84"/>
      <c r="UXM84"/>
      <c r="UXN84"/>
      <c r="UXO84"/>
      <c r="UXP84"/>
      <c r="UXQ84"/>
      <c r="UXR84"/>
      <c r="UXS84"/>
      <c r="UXT84"/>
      <c r="UXU84"/>
      <c r="UXV84"/>
      <c r="UXW84"/>
      <c r="UXX84"/>
      <c r="UXY84"/>
      <c r="UXZ84"/>
      <c r="UYA84"/>
      <c r="UYB84"/>
      <c r="UYC84"/>
      <c r="UYD84"/>
      <c r="UYE84"/>
      <c r="UYF84"/>
      <c r="UYG84"/>
      <c r="UYH84"/>
      <c r="UYI84"/>
      <c r="UYJ84"/>
      <c r="UYK84"/>
      <c r="UYL84"/>
      <c r="UYM84"/>
      <c r="UYN84"/>
      <c r="UYO84"/>
      <c r="UYP84"/>
      <c r="UYQ84"/>
      <c r="UYR84"/>
      <c r="UYS84"/>
      <c r="UYT84"/>
      <c r="UYU84"/>
      <c r="UYV84"/>
      <c r="UYW84"/>
      <c r="UYX84"/>
      <c r="UYY84"/>
      <c r="UYZ84"/>
      <c r="UZA84"/>
      <c r="UZB84"/>
      <c r="UZC84"/>
      <c r="UZD84"/>
      <c r="UZE84"/>
      <c r="UZF84"/>
      <c r="UZG84"/>
      <c r="UZH84"/>
      <c r="UZI84"/>
      <c r="UZJ84"/>
      <c r="UZK84"/>
      <c r="UZL84"/>
      <c r="UZM84"/>
      <c r="UZN84"/>
      <c r="UZO84"/>
      <c r="UZP84"/>
      <c r="UZQ84"/>
      <c r="UZR84"/>
      <c r="UZS84"/>
      <c r="UZT84"/>
      <c r="UZU84"/>
      <c r="UZV84"/>
      <c r="UZW84"/>
      <c r="UZX84"/>
      <c r="UZY84"/>
      <c r="UZZ84"/>
      <c r="VAA84"/>
      <c r="VAB84"/>
      <c r="VAC84"/>
      <c r="VAD84"/>
      <c r="VAE84"/>
      <c r="VAF84"/>
      <c r="VAG84"/>
      <c r="VAH84"/>
      <c r="VAI84"/>
      <c r="VAJ84"/>
      <c r="VAK84"/>
      <c r="VAL84"/>
      <c r="VAM84"/>
      <c r="VAN84"/>
      <c r="VAO84"/>
      <c r="VAP84"/>
      <c r="VAQ84"/>
      <c r="VAR84"/>
      <c r="VAS84"/>
      <c r="VAT84"/>
      <c r="VAU84"/>
      <c r="VAV84"/>
      <c r="VAW84"/>
      <c r="VAX84"/>
      <c r="VAY84"/>
      <c r="VAZ84"/>
      <c r="VBA84"/>
      <c r="VBB84"/>
      <c r="VBC84"/>
      <c r="VBD84"/>
      <c r="VBE84"/>
      <c r="VBF84"/>
      <c r="VBG84"/>
      <c r="VBH84"/>
      <c r="VBI84"/>
      <c r="VBJ84"/>
      <c r="VBK84"/>
      <c r="VBL84"/>
      <c r="VBM84"/>
      <c r="VBN84"/>
      <c r="VBO84"/>
      <c r="VBP84"/>
      <c r="VBQ84"/>
      <c r="VBR84"/>
      <c r="VBS84"/>
      <c r="VBT84"/>
      <c r="VBU84"/>
      <c r="VBV84"/>
      <c r="VBW84"/>
      <c r="VBX84"/>
      <c r="VBY84"/>
      <c r="VBZ84"/>
      <c r="VCA84"/>
      <c r="VCB84"/>
      <c r="VCC84"/>
      <c r="VCD84"/>
      <c r="VCE84"/>
      <c r="VCF84"/>
      <c r="VCG84"/>
      <c r="VCH84"/>
      <c r="VCI84"/>
      <c r="VCJ84"/>
      <c r="VCK84"/>
      <c r="VCL84"/>
      <c r="VCM84"/>
      <c r="VCN84"/>
      <c r="VCO84"/>
      <c r="VCP84"/>
      <c r="VCQ84"/>
      <c r="VCR84"/>
      <c r="VCS84"/>
      <c r="VCT84"/>
      <c r="VCU84"/>
      <c r="VCV84"/>
      <c r="VCW84"/>
      <c r="VCX84"/>
      <c r="VCY84"/>
      <c r="VCZ84"/>
      <c r="VDA84"/>
      <c r="VDB84"/>
      <c r="VDC84"/>
      <c r="VDD84"/>
      <c r="VDE84"/>
      <c r="VDF84"/>
      <c r="VDG84"/>
      <c r="VDH84"/>
      <c r="VDI84"/>
      <c r="VDJ84"/>
      <c r="VDK84"/>
      <c r="VDL84"/>
      <c r="VDM84"/>
      <c r="VDN84"/>
      <c r="VDO84"/>
      <c r="VDP84"/>
      <c r="VDQ84"/>
      <c r="VDR84"/>
      <c r="VDS84"/>
      <c r="VDT84"/>
      <c r="VDU84"/>
      <c r="VDV84"/>
      <c r="VDW84"/>
      <c r="VDX84"/>
      <c r="VDY84"/>
      <c r="VDZ84"/>
      <c r="VEA84"/>
      <c r="VEB84"/>
      <c r="VEC84"/>
      <c r="VED84"/>
      <c r="VEE84"/>
      <c r="VEF84"/>
      <c r="VEG84"/>
      <c r="VEH84"/>
      <c r="VEI84"/>
      <c r="VEJ84"/>
      <c r="VEK84"/>
      <c r="VEL84"/>
      <c r="VEM84"/>
      <c r="VEN84"/>
      <c r="VEO84"/>
      <c r="VEP84"/>
      <c r="VEQ84"/>
      <c r="VER84"/>
      <c r="VES84"/>
      <c r="VET84"/>
      <c r="VEU84"/>
      <c r="VEV84"/>
      <c r="VEW84"/>
      <c r="VEX84"/>
      <c r="VEY84"/>
      <c r="VEZ84"/>
      <c r="VFA84"/>
      <c r="VFB84"/>
      <c r="VFC84"/>
      <c r="VFD84"/>
      <c r="VFE84"/>
      <c r="VFF84"/>
      <c r="VFG84"/>
      <c r="VFH84"/>
      <c r="VFI84"/>
      <c r="VFJ84"/>
      <c r="VFK84"/>
      <c r="VFL84"/>
      <c r="VFM84"/>
      <c r="VFN84"/>
      <c r="VFO84"/>
      <c r="VFP84"/>
      <c r="VFQ84"/>
      <c r="VFR84"/>
      <c r="VFS84"/>
      <c r="VFT84"/>
      <c r="VFU84"/>
      <c r="VFV84"/>
      <c r="VFW84"/>
      <c r="VFX84"/>
      <c r="VFY84"/>
      <c r="VFZ84"/>
      <c r="VGA84"/>
      <c r="VGB84"/>
      <c r="VGC84"/>
      <c r="VGD84"/>
      <c r="VGE84"/>
      <c r="VGF84"/>
      <c r="VGG84"/>
      <c r="VGH84"/>
      <c r="VGI84"/>
      <c r="VGJ84"/>
      <c r="VGK84"/>
      <c r="VGL84"/>
      <c r="VGM84"/>
      <c r="VGN84"/>
      <c r="VGO84"/>
      <c r="VGP84"/>
      <c r="VGQ84"/>
      <c r="VGR84"/>
      <c r="VGS84"/>
      <c r="VGT84"/>
      <c r="VGU84"/>
      <c r="VGV84"/>
      <c r="VGW84"/>
      <c r="VGX84"/>
      <c r="VGY84"/>
      <c r="VGZ84"/>
      <c r="VHA84"/>
      <c r="VHB84"/>
      <c r="VHC84"/>
      <c r="VHD84"/>
      <c r="VHE84"/>
      <c r="VHF84"/>
      <c r="VHG84"/>
      <c r="VHH84"/>
      <c r="VHI84"/>
      <c r="VHJ84"/>
      <c r="VHK84"/>
      <c r="VHL84"/>
      <c r="VHM84"/>
      <c r="VHN84"/>
      <c r="VHO84"/>
      <c r="VHP84"/>
      <c r="VHQ84"/>
      <c r="VHR84"/>
      <c r="VHS84"/>
      <c r="VHT84"/>
      <c r="VHU84"/>
      <c r="VHV84"/>
      <c r="VHW84"/>
      <c r="VHX84"/>
      <c r="VHY84"/>
      <c r="VHZ84"/>
      <c r="VIA84"/>
      <c r="VIB84"/>
      <c r="VIC84"/>
      <c r="VID84"/>
      <c r="VIE84"/>
      <c r="VIF84"/>
      <c r="VIG84"/>
      <c r="VIH84"/>
      <c r="VII84"/>
      <c r="VIJ84"/>
      <c r="VIK84"/>
      <c r="VIL84"/>
      <c r="VIM84"/>
      <c r="VIN84"/>
      <c r="VIO84"/>
      <c r="VIP84"/>
      <c r="VIQ84"/>
      <c r="VIR84"/>
      <c r="VIS84"/>
      <c r="VIT84"/>
      <c r="VIU84"/>
      <c r="VIV84"/>
      <c r="VIW84"/>
      <c r="VIX84"/>
      <c r="VIY84"/>
      <c r="VIZ84"/>
      <c r="VJA84"/>
      <c r="VJB84"/>
      <c r="VJC84"/>
      <c r="VJD84"/>
      <c r="VJE84"/>
      <c r="VJF84"/>
      <c r="VJG84"/>
      <c r="VJH84"/>
      <c r="VJI84"/>
      <c r="VJJ84"/>
      <c r="VJK84"/>
      <c r="VJL84"/>
      <c r="VJM84"/>
      <c r="VJN84"/>
      <c r="VJO84"/>
      <c r="VJP84"/>
      <c r="VJQ84"/>
      <c r="VJR84"/>
      <c r="VJS84"/>
      <c r="VJT84"/>
      <c r="VJU84"/>
      <c r="VJV84"/>
      <c r="VJW84"/>
      <c r="VJX84"/>
      <c r="VJY84"/>
      <c r="VJZ84"/>
      <c r="VKA84"/>
      <c r="VKB84"/>
      <c r="VKC84"/>
      <c r="VKD84"/>
      <c r="VKE84"/>
      <c r="VKF84"/>
      <c r="VKG84"/>
      <c r="VKH84"/>
      <c r="VKI84"/>
      <c r="VKJ84"/>
      <c r="VKK84"/>
      <c r="VKL84"/>
      <c r="VKM84"/>
      <c r="VKN84"/>
      <c r="VKO84"/>
      <c r="VKP84"/>
      <c r="VKQ84"/>
      <c r="VKR84"/>
      <c r="VKS84"/>
      <c r="VKT84"/>
      <c r="VKU84"/>
      <c r="VKV84"/>
      <c r="VKW84"/>
      <c r="VKX84"/>
      <c r="VKY84"/>
      <c r="VKZ84"/>
      <c r="VLA84"/>
      <c r="VLB84"/>
      <c r="VLC84"/>
      <c r="VLD84"/>
      <c r="VLE84"/>
      <c r="VLF84"/>
      <c r="VLG84"/>
      <c r="VLH84"/>
      <c r="VLI84"/>
      <c r="VLJ84"/>
      <c r="VLK84"/>
      <c r="VLL84"/>
      <c r="VLM84"/>
      <c r="VLN84"/>
      <c r="VLO84"/>
      <c r="VLP84"/>
      <c r="VLQ84"/>
      <c r="VLR84"/>
      <c r="VLS84"/>
      <c r="VLT84"/>
      <c r="VLU84"/>
      <c r="VLV84"/>
      <c r="VLW84"/>
      <c r="VLX84"/>
      <c r="VLY84"/>
      <c r="VLZ84"/>
      <c r="VMA84"/>
      <c r="VMB84"/>
      <c r="VMC84"/>
      <c r="VMD84"/>
      <c r="VME84"/>
      <c r="VMF84"/>
      <c r="VMG84"/>
      <c r="VMH84"/>
      <c r="VMI84"/>
      <c r="VMJ84"/>
      <c r="VMK84"/>
      <c r="VML84"/>
      <c r="VMM84"/>
      <c r="VMN84"/>
      <c r="VMO84"/>
      <c r="VMP84"/>
      <c r="VMQ84"/>
      <c r="VMR84"/>
      <c r="VMS84"/>
      <c r="VMT84"/>
      <c r="VMU84"/>
      <c r="VMV84"/>
      <c r="VMW84"/>
      <c r="VMX84"/>
      <c r="VMY84"/>
      <c r="VMZ84"/>
      <c r="VNA84"/>
      <c r="VNB84"/>
      <c r="VNC84"/>
      <c r="VND84"/>
      <c r="VNE84"/>
      <c r="VNF84"/>
      <c r="VNG84"/>
      <c r="VNH84"/>
      <c r="VNI84"/>
      <c r="VNJ84"/>
      <c r="VNK84"/>
      <c r="VNL84"/>
      <c r="VNM84"/>
      <c r="VNN84"/>
      <c r="VNO84"/>
      <c r="VNP84"/>
      <c r="VNQ84"/>
      <c r="VNR84"/>
      <c r="VNS84"/>
      <c r="VNT84"/>
      <c r="VNU84"/>
      <c r="VNV84"/>
      <c r="VNW84"/>
      <c r="VNX84"/>
      <c r="VNY84"/>
      <c r="VNZ84"/>
      <c r="VOA84"/>
      <c r="VOB84"/>
      <c r="VOC84"/>
      <c r="VOD84"/>
      <c r="VOE84"/>
      <c r="VOF84"/>
      <c r="VOG84"/>
      <c r="VOH84"/>
      <c r="VOI84"/>
      <c r="VOJ84"/>
      <c r="VOK84"/>
      <c r="VOL84"/>
      <c r="VOM84"/>
      <c r="VON84"/>
      <c r="VOO84"/>
      <c r="VOP84"/>
      <c r="VOQ84"/>
      <c r="VOR84"/>
      <c r="VOS84"/>
      <c r="VOT84"/>
      <c r="VOU84"/>
      <c r="VOV84"/>
      <c r="VOW84"/>
      <c r="VOX84"/>
      <c r="VOY84"/>
      <c r="VOZ84"/>
      <c r="VPA84"/>
      <c r="VPB84"/>
      <c r="VPC84"/>
      <c r="VPD84"/>
      <c r="VPE84"/>
      <c r="VPF84"/>
      <c r="VPG84"/>
      <c r="VPH84"/>
      <c r="VPI84"/>
      <c r="VPJ84"/>
      <c r="VPK84"/>
      <c r="VPL84"/>
      <c r="VPM84"/>
      <c r="VPN84"/>
      <c r="VPO84"/>
      <c r="VPP84"/>
      <c r="VPQ84"/>
      <c r="VPR84"/>
      <c r="VPS84"/>
      <c r="VPT84"/>
      <c r="VPU84"/>
      <c r="VPV84"/>
      <c r="VPW84"/>
      <c r="VPX84"/>
      <c r="VPY84"/>
      <c r="VPZ84"/>
      <c r="VQA84"/>
      <c r="VQB84"/>
      <c r="VQC84"/>
      <c r="VQD84"/>
      <c r="VQE84"/>
      <c r="VQF84"/>
      <c r="VQG84"/>
      <c r="VQH84"/>
      <c r="VQI84"/>
      <c r="VQJ84"/>
      <c r="VQK84"/>
      <c r="VQL84"/>
      <c r="VQM84"/>
      <c r="VQN84"/>
      <c r="VQO84"/>
      <c r="VQP84"/>
      <c r="VQQ84"/>
      <c r="VQR84"/>
      <c r="VQS84"/>
      <c r="VQT84"/>
      <c r="VQU84"/>
      <c r="VQV84"/>
      <c r="VQW84"/>
      <c r="VQX84"/>
      <c r="VQY84"/>
      <c r="VQZ84"/>
      <c r="VRA84"/>
      <c r="VRB84"/>
      <c r="VRC84"/>
      <c r="VRD84"/>
      <c r="VRE84"/>
      <c r="VRF84"/>
      <c r="VRG84"/>
      <c r="VRH84"/>
      <c r="VRI84"/>
      <c r="VRJ84"/>
      <c r="VRK84"/>
      <c r="VRL84"/>
      <c r="VRM84"/>
      <c r="VRN84"/>
      <c r="VRO84"/>
      <c r="VRP84"/>
      <c r="VRQ84"/>
      <c r="VRR84"/>
      <c r="VRS84"/>
      <c r="VRT84"/>
      <c r="VRU84"/>
      <c r="VRV84"/>
      <c r="VRW84"/>
      <c r="VRX84"/>
      <c r="VRY84"/>
      <c r="VRZ84"/>
      <c r="VSA84"/>
      <c r="VSB84"/>
      <c r="VSC84"/>
      <c r="VSD84"/>
      <c r="VSE84"/>
      <c r="VSF84"/>
      <c r="VSG84"/>
      <c r="VSH84"/>
      <c r="VSI84"/>
      <c r="VSJ84"/>
      <c r="VSK84"/>
      <c r="VSL84"/>
      <c r="VSM84"/>
      <c r="VSN84"/>
      <c r="VSO84"/>
      <c r="VSP84"/>
      <c r="VSQ84"/>
      <c r="VSR84"/>
      <c r="VSS84"/>
      <c r="VST84"/>
      <c r="VSU84"/>
      <c r="VSV84"/>
      <c r="VSW84"/>
      <c r="VSX84"/>
      <c r="VSY84"/>
      <c r="VSZ84"/>
      <c r="VTA84"/>
      <c r="VTB84"/>
      <c r="VTC84"/>
      <c r="VTD84"/>
      <c r="VTE84"/>
      <c r="VTF84"/>
      <c r="VTG84"/>
      <c r="VTH84"/>
      <c r="VTI84"/>
      <c r="VTJ84"/>
      <c r="VTK84"/>
      <c r="VTL84"/>
      <c r="VTM84"/>
      <c r="VTN84"/>
      <c r="VTO84"/>
      <c r="VTP84"/>
      <c r="VTQ84"/>
      <c r="VTR84"/>
      <c r="VTS84"/>
      <c r="VTT84"/>
      <c r="VTU84"/>
      <c r="VTV84"/>
      <c r="VTW84"/>
      <c r="VTX84"/>
      <c r="VTY84"/>
      <c r="VTZ84"/>
      <c r="VUA84"/>
      <c r="VUB84"/>
      <c r="VUC84"/>
      <c r="VUD84"/>
      <c r="VUE84"/>
      <c r="VUF84"/>
      <c r="VUG84"/>
      <c r="VUH84"/>
      <c r="VUI84"/>
      <c r="VUJ84"/>
      <c r="VUK84"/>
      <c r="VUL84"/>
      <c r="VUM84"/>
      <c r="VUN84"/>
      <c r="VUO84"/>
      <c r="VUP84"/>
      <c r="VUQ84"/>
      <c r="VUR84"/>
      <c r="VUS84"/>
      <c r="VUT84"/>
      <c r="VUU84"/>
      <c r="VUV84"/>
      <c r="VUW84"/>
      <c r="VUX84"/>
      <c r="VUY84"/>
      <c r="VUZ84"/>
      <c r="VVA84"/>
      <c r="VVB84"/>
      <c r="VVC84"/>
      <c r="VVD84"/>
      <c r="VVE84"/>
      <c r="VVF84"/>
      <c r="VVG84"/>
      <c r="VVH84"/>
      <c r="VVI84"/>
      <c r="VVJ84"/>
      <c r="VVK84"/>
      <c r="VVL84"/>
      <c r="VVM84"/>
      <c r="VVN84"/>
      <c r="VVO84"/>
      <c r="VVP84"/>
      <c r="VVQ84"/>
      <c r="VVR84"/>
      <c r="VVS84"/>
      <c r="VVT84"/>
      <c r="VVU84"/>
      <c r="VVV84"/>
      <c r="VVW84"/>
      <c r="VVX84"/>
      <c r="VVY84"/>
      <c r="VVZ84"/>
      <c r="VWA84"/>
      <c r="VWB84"/>
      <c r="VWC84"/>
      <c r="VWD84"/>
      <c r="VWE84"/>
      <c r="VWF84"/>
      <c r="VWG84"/>
      <c r="VWH84"/>
      <c r="VWI84"/>
      <c r="VWJ84"/>
      <c r="VWK84"/>
      <c r="VWL84"/>
      <c r="VWM84"/>
      <c r="VWN84"/>
      <c r="VWO84"/>
      <c r="VWP84"/>
      <c r="VWQ84"/>
      <c r="VWR84"/>
      <c r="VWS84"/>
      <c r="VWT84"/>
      <c r="VWU84"/>
      <c r="VWV84"/>
      <c r="VWW84"/>
      <c r="VWX84"/>
      <c r="VWY84"/>
      <c r="VWZ84"/>
      <c r="VXA84"/>
      <c r="VXB84"/>
      <c r="VXC84"/>
      <c r="VXD84"/>
      <c r="VXE84"/>
      <c r="VXF84"/>
      <c r="VXG84"/>
      <c r="VXH84"/>
      <c r="VXI84"/>
      <c r="VXJ84"/>
      <c r="VXK84"/>
      <c r="VXL84"/>
      <c r="VXM84"/>
      <c r="VXN84"/>
      <c r="VXO84"/>
      <c r="VXP84"/>
      <c r="VXQ84"/>
      <c r="VXR84"/>
      <c r="VXS84"/>
      <c r="VXT84"/>
      <c r="VXU84"/>
      <c r="VXV84"/>
      <c r="VXW84"/>
      <c r="VXX84"/>
      <c r="VXY84"/>
      <c r="VXZ84"/>
      <c r="VYA84"/>
      <c r="VYB84"/>
      <c r="VYC84"/>
      <c r="VYD84"/>
      <c r="VYE84"/>
      <c r="VYF84"/>
      <c r="VYG84"/>
      <c r="VYH84"/>
      <c r="VYI84"/>
      <c r="VYJ84"/>
      <c r="VYK84"/>
      <c r="VYL84"/>
      <c r="VYM84"/>
      <c r="VYN84"/>
      <c r="VYO84"/>
      <c r="VYP84"/>
      <c r="VYQ84"/>
      <c r="VYR84"/>
      <c r="VYS84"/>
      <c r="VYT84"/>
      <c r="VYU84"/>
      <c r="VYV84"/>
      <c r="VYW84"/>
      <c r="VYX84"/>
      <c r="VYY84"/>
      <c r="VYZ84"/>
      <c r="VZA84"/>
      <c r="VZB84"/>
      <c r="VZC84"/>
      <c r="VZD84"/>
      <c r="VZE84"/>
      <c r="VZF84"/>
      <c r="VZG84"/>
      <c r="VZH84"/>
      <c r="VZI84"/>
      <c r="VZJ84"/>
      <c r="VZK84"/>
      <c r="VZL84"/>
      <c r="VZM84"/>
      <c r="VZN84"/>
      <c r="VZO84"/>
      <c r="VZP84"/>
      <c r="VZQ84"/>
      <c r="VZR84"/>
      <c r="VZS84"/>
      <c r="VZT84"/>
      <c r="VZU84"/>
      <c r="VZV84"/>
      <c r="VZW84"/>
      <c r="VZX84"/>
      <c r="VZY84"/>
      <c r="VZZ84"/>
      <c r="WAA84"/>
      <c r="WAB84"/>
      <c r="WAC84"/>
      <c r="WAD84"/>
      <c r="WAE84"/>
      <c r="WAF84"/>
      <c r="WAG84"/>
      <c r="WAH84"/>
      <c r="WAI84"/>
      <c r="WAJ84"/>
      <c r="WAK84"/>
      <c r="WAL84"/>
      <c r="WAM84"/>
      <c r="WAN84"/>
      <c r="WAO84"/>
      <c r="WAP84"/>
      <c r="WAQ84"/>
      <c r="WAR84"/>
      <c r="WAS84"/>
      <c r="WAT84"/>
      <c r="WAU84"/>
      <c r="WAV84"/>
      <c r="WAW84"/>
      <c r="WAX84"/>
      <c r="WAY84"/>
      <c r="WAZ84"/>
      <c r="WBA84"/>
      <c r="WBB84"/>
      <c r="WBC84"/>
      <c r="WBD84"/>
      <c r="WBE84"/>
      <c r="WBF84"/>
      <c r="WBG84"/>
      <c r="WBH84"/>
      <c r="WBI84"/>
      <c r="WBJ84"/>
      <c r="WBK84"/>
      <c r="WBL84"/>
      <c r="WBM84"/>
      <c r="WBN84"/>
      <c r="WBO84"/>
      <c r="WBP84"/>
      <c r="WBQ84"/>
      <c r="WBR84"/>
      <c r="WBS84"/>
      <c r="WBT84"/>
      <c r="WBU84"/>
      <c r="WBV84"/>
      <c r="WBW84"/>
      <c r="WBX84"/>
      <c r="WBY84"/>
      <c r="WBZ84"/>
      <c r="WCA84"/>
      <c r="WCB84"/>
      <c r="WCC84"/>
      <c r="WCD84"/>
      <c r="WCE84"/>
      <c r="WCF84"/>
      <c r="WCG84"/>
      <c r="WCH84"/>
      <c r="WCI84"/>
      <c r="WCJ84"/>
      <c r="WCK84"/>
      <c r="WCL84"/>
      <c r="WCM84"/>
      <c r="WCN84"/>
      <c r="WCO84"/>
      <c r="WCP84"/>
      <c r="WCQ84"/>
      <c r="WCR84"/>
      <c r="WCS84"/>
      <c r="WCT84"/>
      <c r="WCU84"/>
      <c r="WCV84"/>
      <c r="WCW84"/>
      <c r="WCX84"/>
      <c r="WCY84"/>
      <c r="WCZ84"/>
      <c r="WDA84"/>
      <c r="WDB84"/>
      <c r="WDC84"/>
      <c r="WDD84"/>
      <c r="WDE84"/>
      <c r="WDF84"/>
      <c r="WDG84"/>
      <c r="WDH84"/>
      <c r="WDI84"/>
      <c r="WDJ84"/>
      <c r="WDK84"/>
      <c r="WDL84"/>
      <c r="WDM84"/>
      <c r="WDN84"/>
      <c r="WDO84"/>
      <c r="WDP84"/>
      <c r="WDQ84"/>
      <c r="WDR84"/>
      <c r="WDS84"/>
      <c r="WDT84"/>
      <c r="WDU84"/>
      <c r="WDV84"/>
      <c r="WDW84"/>
      <c r="WDX84"/>
      <c r="WDY84"/>
      <c r="WDZ84"/>
      <c r="WEA84"/>
      <c r="WEB84"/>
      <c r="WEC84"/>
      <c r="WED84"/>
      <c r="WEE84"/>
      <c r="WEF84"/>
      <c r="WEG84"/>
      <c r="WEH84"/>
      <c r="WEI84"/>
      <c r="WEJ84"/>
      <c r="WEK84"/>
      <c r="WEL84"/>
      <c r="WEM84"/>
      <c r="WEN84"/>
      <c r="WEO84"/>
      <c r="WEP84"/>
      <c r="WEQ84"/>
      <c r="WER84"/>
      <c r="WES84"/>
      <c r="WET84"/>
      <c r="WEU84"/>
      <c r="WEV84"/>
      <c r="WEW84"/>
      <c r="WEX84"/>
      <c r="WEY84"/>
      <c r="WEZ84"/>
      <c r="WFA84"/>
      <c r="WFB84"/>
      <c r="WFC84"/>
      <c r="WFD84"/>
      <c r="WFE84"/>
      <c r="WFF84"/>
      <c r="WFG84"/>
      <c r="WFH84"/>
      <c r="WFI84"/>
      <c r="WFJ84"/>
      <c r="WFK84"/>
      <c r="WFL84"/>
      <c r="WFM84"/>
      <c r="WFN84"/>
      <c r="WFO84"/>
      <c r="WFP84"/>
      <c r="WFQ84"/>
      <c r="WFR84"/>
      <c r="WFS84"/>
      <c r="WFT84"/>
      <c r="WFU84"/>
      <c r="WFV84"/>
      <c r="WFW84"/>
      <c r="WFX84"/>
      <c r="WFY84"/>
      <c r="WFZ84"/>
      <c r="WGA84"/>
      <c r="WGB84"/>
      <c r="WGC84"/>
      <c r="WGD84"/>
      <c r="WGE84"/>
      <c r="WGF84"/>
      <c r="WGG84"/>
      <c r="WGH84"/>
      <c r="WGI84"/>
      <c r="WGJ84"/>
      <c r="WGK84"/>
      <c r="WGL84"/>
      <c r="WGM84"/>
      <c r="WGN84"/>
      <c r="WGO84"/>
      <c r="WGP84"/>
      <c r="WGQ84"/>
      <c r="WGR84"/>
      <c r="WGS84"/>
      <c r="WGT84"/>
      <c r="WGU84"/>
      <c r="WGV84"/>
      <c r="WGW84"/>
      <c r="WGX84"/>
      <c r="WGY84"/>
      <c r="WGZ84"/>
      <c r="WHA84"/>
      <c r="WHB84"/>
      <c r="WHC84"/>
      <c r="WHD84"/>
      <c r="WHE84"/>
      <c r="WHF84"/>
      <c r="WHG84"/>
      <c r="WHH84"/>
      <c r="WHI84"/>
      <c r="WHJ84"/>
      <c r="WHK84"/>
      <c r="WHL84"/>
      <c r="WHM84"/>
      <c r="WHN84"/>
      <c r="WHO84"/>
      <c r="WHP84"/>
      <c r="WHQ84"/>
      <c r="WHR84"/>
      <c r="WHS84"/>
      <c r="WHT84"/>
      <c r="WHU84"/>
      <c r="WHV84"/>
      <c r="WHW84"/>
      <c r="WHX84"/>
      <c r="WHY84"/>
      <c r="WHZ84"/>
      <c r="WIA84"/>
      <c r="WIB84"/>
      <c r="WIC84"/>
      <c r="WID84"/>
      <c r="WIE84"/>
      <c r="WIF84"/>
      <c r="WIG84"/>
      <c r="WIH84"/>
      <c r="WII84"/>
      <c r="WIJ84"/>
      <c r="WIK84"/>
      <c r="WIL84"/>
      <c r="WIM84"/>
      <c r="WIN84"/>
      <c r="WIO84"/>
      <c r="WIP84"/>
      <c r="WIQ84"/>
      <c r="WIR84"/>
      <c r="WIS84"/>
      <c r="WIT84"/>
      <c r="WIU84"/>
      <c r="WIV84"/>
      <c r="WIW84"/>
      <c r="WIX84"/>
      <c r="WIY84"/>
      <c r="WIZ84"/>
      <c r="WJA84"/>
      <c r="WJB84"/>
      <c r="WJC84"/>
      <c r="WJD84"/>
      <c r="WJE84"/>
      <c r="WJF84"/>
      <c r="WJG84"/>
      <c r="WJH84"/>
      <c r="WJI84"/>
      <c r="WJJ84"/>
      <c r="WJK84"/>
      <c r="WJL84"/>
      <c r="WJM84"/>
      <c r="WJN84"/>
      <c r="WJO84"/>
      <c r="WJP84"/>
      <c r="WJQ84"/>
      <c r="WJR84"/>
      <c r="WJS84"/>
      <c r="WJT84"/>
      <c r="WJU84"/>
      <c r="WJV84"/>
      <c r="WJW84"/>
      <c r="WJX84"/>
      <c r="WJY84"/>
      <c r="WJZ84"/>
      <c r="WKA84"/>
      <c r="WKB84"/>
      <c r="WKC84"/>
      <c r="WKD84"/>
      <c r="WKE84"/>
      <c r="WKF84"/>
      <c r="WKG84"/>
      <c r="WKH84"/>
      <c r="WKI84"/>
      <c r="WKJ84"/>
      <c r="WKK84"/>
      <c r="WKL84"/>
      <c r="WKM84"/>
      <c r="WKN84"/>
      <c r="WKO84"/>
      <c r="WKP84"/>
      <c r="WKQ84"/>
      <c r="WKR84"/>
      <c r="WKS84"/>
      <c r="WKT84"/>
      <c r="WKU84"/>
      <c r="WKV84"/>
      <c r="WKW84"/>
      <c r="WKX84"/>
      <c r="WKY84"/>
      <c r="WKZ84"/>
      <c r="WLA84"/>
      <c r="WLB84"/>
      <c r="WLC84"/>
      <c r="WLD84"/>
      <c r="WLE84"/>
      <c r="WLF84"/>
      <c r="WLG84"/>
      <c r="WLH84"/>
      <c r="WLI84"/>
      <c r="WLJ84"/>
      <c r="WLK84"/>
      <c r="WLL84"/>
      <c r="WLM84"/>
      <c r="WLN84"/>
      <c r="WLO84"/>
      <c r="WLP84"/>
      <c r="WLQ84"/>
      <c r="WLR84"/>
      <c r="WLS84"/>
      <c r="WLT84"/>
      <c r="WLU84"/>
      <c r="WLV84"/>
      <c r="WLW84"/>
      <c r="WLX84"/>
      <c r="WLY84"/>
      <c r="WLZ84"/>
      <c r="WMA84"/>
      <c r="WMB84"/>
      <c r="WMC84"/>
      <c r="WMD84"/>
      <c r="WME84"/>
      <c r="WMF84"/>
      <c r="WMG84"/>
      <c r="WMH84"/>
      <c r="WMI84"/>
      <c r="WMJ84"/>
      <c r="WMK84"/>
      <c r="WML84"/>
      <c r="WMM84"/>
      <c r="WMN84"/>
      <c r="WMO84"/>
      <c r="WMP84"/>
      <c r="WMQ84"/>
      <c r="WMR84"/>
      <c r="WMS84"/>
      <c r="WMT84"/>
      <c r="WMU84"/>
      <c r="WMV84"/>
      <c r="WMW84"/>
      <c r="WMX84"/>
      <c r="WMY84"/>
      <c r="WMZ84"/>
      <c r="WNA84"/>
      <c r="WNB84"/>
      <c r="WNC84"/>
      <c r="WND84"/>
      <c r="WNE84"/>
      <c r="WNF84"/>
      <c r="WNG84"/>
      <c r="WNH84"/>
      <c r="WNI84"/>
      <c r="WNJ84"/>
      <c r="WNK84"/>
      <c r="WNL84"/>
      <c r="WNM84"/>
      <c r="WNN84"/>
      <c r="WNO84"/>
      <c r="WNP84"/>
      <c r="WNQ84"/>
      <c r="WNR84"/>
      <c r="WNS84"/>
      <c r="WNT84"/>
      <c r="WNU84"/>
      <c r="WNV84"/>
      <c r="WNW84"/>
      <c r="WNX84"/>
      <c r="WNY84"/>
      <c r="WNZ84"/>
      <c r="WOA84"/>
      <c r="WOB84"/>
      <c r="WOC84"/>
      <c r="WOD84"/>
      <c r="WOE84"/>
      <c r="WOF84"/>
      <c r="WOG84"/>
      <c r="WOH84"/>
      <c r="WOI84"/>
      <c r="WOJ84"/>
      <c r="WOK84"/>
      <c r="WOL84"/>
      <c r="WOM84"/>
      <c r="WON84"/>
      <c r="WOO84"/>
      <c r="WOP84"/>
      <c r="WOQ84"/>
      <c r="WOR84"/>
      <c r="WOS84"/>
      <c r="WOT84"/>
      <c r="WOU84"/>
      <c r="WOV84"/>
      <c r="WOW84"/>
      <c r="WOX84"/>
      <c r="WOY84"/>
      <c r="WOZ84"/>
      <c r="WPA84"/>
      <c r="WPB84"/>
      <c r="WPC84"/>
      <c r="WPD84"/>
      <c r="WPE84"/>
      <c r="WPF84"/>
      <c r="WPG84"/>
      <c r="WPH84"/>
      <c r="WPI84"/>
      <c r="WPJ84"/>
      <c r="WPK84"/>
      <c r="WPL84"/>
      <c r="WPM84"/>
      <c r="WPN84"/>
      <c r="WPO84"/>
      <c r="WPP84"/>
      <c r="WPQ84"/>
      <c r="WPR84"/>
      <c r="WPS84"/>
      <c r="WPT84"/>
      <c r="WPU84"/>
      <c r="WPV84"/>
      <c r="WPW84"/>
      <c r="WPX84"/>
      <c r="WPY84"/>
      <c r="WPZ84"/>
      <c r="WQA84"/>
      <c r="WQB84"/>
      <c r="WQC84"/>
      <c r="WQD84"/>
      <c r="WQE84"/>
      <c r="WQF84"/>
      <c r="WQG84"/>
      <c r="WQH84"/>
      <c r="WQI84"/>
      <c r="WQJ84"/>
      <c r="WQK84"/>
      <c r="WQL84"/>
      <c r="WQM84"/>
      <c r="WQN84"/>
      <c r="WQO84"/>
      <c r="WQP84"/>
      <c r="WQQ84"/>
      <c r="WQR84"/>
      <c r="WQS84"/>
      <c r="WQT84"/>
      <c r="WQU84"/>
      <c r="WQV84"/>
      <c r="WQW84"/>
      <c r="WQX84"/>
      <c r="WQY84"/>
      <c r="WQZ84"/>
      <c r="WRA84"/>
      <c r="WRB84"/>
      <c r="WRC84"/>
      <c r="WRD84"/>
      <c r="WRE84"/>
      <c r="WRF84"/>
      <c r="WRG84"/>
      <c r="WRH84"/>
      <c r="WRI84"/>
      <c r="WRJ84"/>
      <c r="WRK84"/>
      <c r="WRL84"/>
      <c r="WRM84"/>
      <c r="WRN84"/>
      <c r="WRO84"/>
      <c r="WRP84"/>
      <c r="WRQ84"/>
      <c r="WRR84"/>
      <c r="WRS84"/>
      <c r="WRT84"/>
      <c r="WRU84"/>
      <c r="WRV84"/>
      <c r="WRW84"/>
      <c r="WRX84"/>
      <c r="WRY84"/>
      <c r="WRZ84"/>
      <c r="WSA84"/>
      <c r="WSB84"/>
      <c r="WSC84"/>
      <c r="WSD84"/>
      <c r="WSE84"/>
      <c r="WSF84"/>
      <c r="WSG84"/>
      <c r="WSH84"/>
      <c r="WSI84"/>
      <c r="WSJ84"/>
      <c r="WSK84"/>
      <c r="WSL84"/>
      <c r="WSM84"/>
      <c r="WSN84"/>
      <c r="WSO84"/>
      <c r="WSP84"/>
      <c r="WSQ84"/>
      <c r="WSR84"/>
      <c r="WSS84"/>
      <c r="WST84"/>
      <c r="WSU84"/>
      <c r="WSV84"/>
      <c r="WSW84"/>
      <c r="WSX84"/>
      <c r="WSY84"/>
      <c r="WSZ84"/>
      <c r="WTA84"/>
      <c r="WTB84"/>
      <c r="WTC84"/>
      <c r="WTD84"/>
      <c r="WTE84"/>
      <c r="WTF84"/>
      <c r="WTG84"/>
      <c r="WTH84"/>
      <c r="WTI84"/>
      <c r="WTJ84"/>
      <c r="WTK84"/>
      <c r="WTL84"/>
      <c r="WTM84"/>
      <c r="WTN84"/>
      <c r="WTO84"/>
      <c r="WTP84"/>
      <c r="WTQ84"/>
      <c r="WTR84"/>
      <c r="WTS84"/>
      <c r="WTT84"/>
      <c r="WTU84"/>
      <c r="WTV84"/>
      <c r="WTW84"/>
      <c r="WTX84"/>
      <c r="WTY84"/>
      <c r="WTZ84"/>
      <c r="WUA84"/>
      <c r="WUB84"/>
      <c r="WUC84"/>
      <c r="WUD84"/>
      <c r="WUE84"/>
      <c r="WUF84"/>
      <c r="WUG84"/>
      <c r="WUH84"/>
      <c r="WUI84"/>
      <c r="WUJ84"/>
      <c r="WUK84"/>
      <c r="WUL84"/>
      <c r="WUM84"/>
      <c r="WUN84"/>
      <c r="WUO84"/>
      <c r="WUP84"/>
      <c r="WUQ84"/>
      <c r="WUR84"/>
      <c r="WUS84"/>
      <c r="WUT84"/>
      <c r="WUU84"/>
      <c r="WUV84"/>
      <c r="WUW84"/>
      <c r="WUX84"/>
      <c r="WUY84"/>
      <c r="WUZ84"/>
      <c r="WVA84"/>
      <c r="WVB84"/>
      <c r="WVC84"/>
      <c r="WVD84"/>
      <c r="WVE84"/>
      <c r="WVF84"/>
      <c r="WVG84"/>
      <c r="WVH84"/>
      <c r="WVI84"/>
      <c r="WVJ84"/>
      <c r="WVK84"/>
      <c r="WVL84"/>
      <c r="WVM84"/>
      <c r="WVN84"/>
      <c r="WVO84"/>
      <c r="WVP84"/>
      <c r="WVQ84"/>
      <c r="WVR84"/>
      <c r="WVS84"/>
      <c r="WVT84"/>
      <c r="WVU84"/>
      <c r="WVV84"/>
      <c r="WVW84"/>
      <c r="WVX84"/>
      <c r="WVY84"/>
      <c r="WVZ84"/>
      <c r="WWA84"/>
      <c r="WWB84"/>
      <c r="WWC84"/>
      <c r="WWD84"/>
      <c r="WWE84"/>
      <c r="WWF84"/>
      <c r="WWG84"/>
      <c r="WWH84"/>
      <c r="WWI84"/>
      <c r="WWJ84"/>
      <c r="WWK84"/>
      <c r="WWL84"/>
      <c r="WWM84"/>
      <c r="WWN84"/>
      <c r="WWO84"/>
      <c r="WWP84"/>
      <c r="WWQ84"/>
      <c r="WWR84"/>
      <c r="WWS84"/>
      <c r="WWT84"/>
      <c r="WWU84"/>
      <c r="WWV84"/>
      <c r="WWW84"/>
      <c r="WWX84"/>
      <c r="WWY84"/>
      <c r="WWZ84"/>
      <c r="WXA84"/>
      <c r="WXB84"/>
      <c r="WXC84"/>
      <c r="WXD84"/>
      <c r="WXE84"/>
      <c r="WXF84"/>
      <c r="WXG84"/>
      <c r="WXH84"/>
      <c r="WXI84"/>
      <c r="WXJ84"/>
      <c r="WXK84"/>
      <c r="WXL84"/>
      <c r="WXM84"/>
      <c r="WXN84"/>
      <c r="WXO84"/>
      <c r="WXP84"/>
      <c r="WXQ84"/>
      <c r="WXR84"/>
      <c r="WXS84"/>
      <c r="WXT84"/>
      <c r="WXU84"/>
      <c r="WXV84"/>
      <c r="WXW84"/>
      <c r="WXX84"/>
      <c r="WXY84"/>
      <c r="WXZ84"/>
      <c r="WYA84"/>
      <c r="WYB84"/>
      <c r="WYC84"/>
      <c r="WYD84"/>
      <c r="WYE84"/>
      <c r="WYF84"/>
      <c r="WYG84"/>
      <c r="WYH84"/>
      <c r="WYI84"/>
      <c r="WYJ84"/>
      <c r="WYK84"/>
      <c r="WYL84"/>
      <c r="WYM84"/>
      <c r="WYN84"/>
      <c r="WYO84"/>
      <c r="WYP84"/>
      <c r="WYQ84"/>
      <c r="WYR84"/>
      <c r="WYS84"/>
      <c r="WYT84"/>
      <c r="WYU84"/>
      <c r="WYV84"/>
      <c r="WYW84"/>
      <c r="WYX84"/>
      <c r="WYY84"/>
      <c r="WYZ84"/>
      <c r="WZA84"/>
      <c r="WZB84"/>
      <c r="WZC84"/>
      <c r="WZD84"/>
      <c r="WZE84"/>
      <c r="WZF84"/>
      <c r="WZG84"/>
      <c r="WZH84"/>
      <c r="WZI84"/>
      <c r="WZJ84"/>
      <c r="WZK84"/>
      <c r="WZL84"/>
      <c r="WZM84"/>
      <c r="WZN84"/>
      <c r="WZO84"/>
      <c r="WZP84"/>
      <c r="WZQ84"/>
      <c r="WZR84"/>
      <c r="WZS84"/>
      <c r="WZT84"/>
      <c r="WZU84"/>
      <c r="WZV84"/>
      <c r="WZW84"/>
      <c r="WZX84"/>
      <c r="WZY84"/>
      <c r="WZZ84"/>
      <c r="XAA84"/>
      <c r="XAB84"/>
      <c r="XAC84"/>
      <c r="XAD84"/>
      <c r="XAE84"/>
      <c r="XAF84"/>
      <c r="XAG84"/>
      <c r="XAH84"/>
      <c r="XAI84"/>
      <c r="XAJ84"/>
      <c r="XAK84"/>
      <c r="XAL84"/>
      <c r="XAM84"/>
      <c r="XAN84"/>
      <c r="XAO84"/>
      <c r="XAP84"/>
      <c r="XAQ84"/>
      <c r="XAR84"/>
      <c r="XAS84"/>
      <c r="XAT84"/>
      <c r="XAU84"/>
      <c r="XAV84"/>
      <c r="XAW84"/>
      <c r="XAX84"/>
      <c r="XAY84"/>
      <c r="XAZ84"/>
      <c r="XBA84"/>
      <c r="XBB84"/>
      <c r="XBC84"/>
      <c r="XBD84"/>
      <c r="XBE84"/>
      <c r="XBF84"/>
      <c r="XBG84"/>
      <c r="XBH84"/>
      <c r="XBI84"/>
      <c r="XBJ84"/>
      <c r="XBK84"/>
      <c r="XBL84"/>
      <c r="XBM84"/>
      <c r="XBN84"/>
      <c r="XBO84"/>
      <c r="XBP84"/>
      <c r="XBQ84"/>
      <c r="XBR84"/>
      <c r="XBS84"/>
      <c r="XBT84"/>
      <c r="XBU84"/>
      <c r="XBV84"/>
      <c r="XBW84"/>
      <c r="XBX84"/>
      <c r="XBY84"/>
      <c r="XBZ84"/>
      <c r="XCA84"/>
      <c r="XCB84"/>
      <c r="XCC84"/>
      <c r="XCD84"/>
      <c r="XCE84"/>
      <c r="XCF84"/>
      <c r="XCG84"/>
      <c r="XCH84"/>
      <c r="XCI84"/>
      <c r="XCJ84"/>
      <c r="XCK84"/>
      <c r="XCL84"/>
      <c r="XCM84"/>
      <c r="XCN84"/>
      <c r="XCO84"/>
      <c r="XCP84"/>
      <c r="XCQ84"/>
      <c r="XCR84"/>
      <c r="XCS84"/>
      <c r="XCT84"/>
      <c r="XCU84"/>
      <c r="XCV84"/>
      <c r="XCW84"/>
      <c r="XCX84"/>
      <c r="XCY84"/>
      <c r="XCZ84"/>
      <c r="XDA84"/>
      <c r="XDB84"/>
      <c r="XDC84"/>
      <c r="XDD84"/>
      <c r="XDE84"/>
      <c r="XDF84"/>
      <c r="XDG84"/>
      <c r="XDH84"/>
      <c r="XDI84"/>
      <c r="XDJ84"/>
      <c r="XDK84"/>
      <c r="XDL84"/>
      <c r="XDM84"/>
      <c r="XDN84"/>
      <c r="XDO84"/>
      <c r="XDP84"/>
      <c r="XDQ84"/>
      <c r="XDR84"/>
      <c r="XDS84"/>
      <c r="XDT84"/>
      <c r="XDU84"/>
      <c r="XDV84"/>
      <c r="XDW84"/>
      <c r="XDX84"/>
      <c r="XDY84"/>
      <c r="XDZ84"/>
      <c r="XEA84"/>
      <c r="XEB84"/>
      <c r="XEC84"/>
      <c r="XED84"/>
      <c r="XEE84"/>
      <c r="XEF84"/>
      <c r="XEG84"/>
      <c r="XEH84"/>
      <c r="XEI84"/>
      <c r="XEJ84"/>
      <c r="XEK84"/>
      <c r="XEL84"/>
      <c r="XEM84"/>
      <c r="XEN84"/>
      <c r="XEO84"/>
      <c r="XEP84"/>
      <c r="XEQ84"/>
      <c r="XER84"/>
      <c r="XES84"/>
      <c r="XET84"/>
    </row>
    <row r="85" spans="1:16374" ht="15.75">
      <c r="A85" s="328" t="s">
        <v>58</v>
      </c>
      <c r="B85" s="329"/>
      <c r="C85" s="329"/>
      <c r="D85" s="329"/>
      <c r="E85" s="329"/>
      <c r="F85" s="330"/>
      <c r="I85" s="10"/>
      <c r="J85" s="250">
        <f>J84-SubAwards!D75</f>
        <v>0</v>
      </c>
      <c r="K85" s="10"/>
      <c r="L85" s="26"/>
      <c r="M85"/>
      <c r="N85" s="32"/>
      <c r="O85" s="250">
        <f>O84-SubAwards!E75</f>
        <v>0</v>
      </c>
      <c r="P85" s="10"/>
      <c r="Q85" s="26"/>
      <c r="R85"/>
      <c r="S85" s="10"/>
      <c r="T85" s="250">
        <f>T84-SubAwards!F75</f>
        <v>0</v>
      </c>
      <c r="U85" s="26"/>
      <c r="V85" s="26"/>
      <c r="W85"/>
      <c r="X85" s="10"/>
      <c r="Y85" s="250">
        <f>Y84-SubAwards!G75</f>
        <v>0</v>
      </c>
      <c r="Z85" s="10"/>
      <c r="AA85" s="26"/>
      <c r="AB85"/>
      <c r="AC85" s="10"/>
      <c r="AD85" s="250">
        <f>AD84-SubAwards!H75</f>
        <v>0</v>
      </c>
      <c r="AE85" s="320">
        <f>SUM(J85:AD85)</f>
        <v>0</v>
      </c>
      <c r="AF85" s="10"/>
      <c r="AG85" s="10"/>
      <c r="AH85" s="10"/>
      <c r="AI85"/>
      <c r="AK85"/>
      <c r="AL85"/>
      <c r="AM85"/>
      <c r="AN85"/>
      <c r="AO85"/>
    </row>
    <row r="86" spans="1:16374" ht="15.75">
      <c r="A86" s="328" t="s">
        <v>110</v>
      </c>
      <c r="B86" s="329"/>
      <c r="C86" s="329"/>
      <c r="D86" s="329"/>
      <c r="E86" s="329"/>
      <c r="F86" s="330"/>
      <c r="I86" s="10"/>
      <c r="J86" s="250">
        <f>J44+J48+J58+J61+J64+J78+J79</f>
        <v>0</v>
      </c>
      <c r="K86" s="10"/>
      <c r="L86" s="26"/>
      <c r="M86"/>
      <c r="N86" s="32"/>
      <c r="O86" s="250">
        <f>O44+O48+O58+O61+O64+O78+O79</f>
        <v>0</v>
      </c>
      <c r="P86" s="10"/>
      <c r="Q86" s="26"/>
      <c r="R86"/>
      <c r="S86" s="10"/>
      <c r="T86" s="250">
        <f>T44+T48+T58+T61+T64+T78+T79</f>
        <v>0</v>
      </c>
      <c r="U86" s="26"/>
      <c r="V86" s="26"/>
      <c r="W86"/>
      <c r="X86" s="10"/>
      <c r="Y86" s="250">
        <f>Y44+Y48+Y58+Y61+Y64+Y78+Y79</f>
        <v>0</v>
      </c>
      <c r="Z86" s="10"/>
      <c r="AA86" s="26"/>
      <c r="AB86"/>
      <c r="AC86" s="10"/>
      <c r="AD86" s="250">
        <f>AD44+AD48+AD58+AD61+AD64+AD78+AD79</f>
        <v>0</v>
      </c>
      <c r="AE86" s="320">
        <f>SUM(J86:AD86)</f>
        <v>0</v>
      </c>
      <c r="AF86" s="10"/>
      <c r="AG86" s="10"/>
      <c r="AH86" s="10"/>
      <c r="AI86"/>
      <c r="AK86"/>
      <c r="AL86"/>
      <c r="AM86"/>
      <c r="AN86"/>
      <c r="AO86"/>
    </row>
    <row r="87" spans="1:16374" ht="16.5" thickBot="1">
      <c r="A87" s="328" t="s">
        <v>44</v>
      </c>
      <c r="B87" s="329"/>
      <c r="C87" s="329"/>
      <c r="D87" s="329"/>
      <c r="E87" s="329"/>
      <c r="F87" s="330"/>
      <c r="I87" s="10"/>
      <c r="J87" s="250">
        <f>ROUNDUP(J83*J86,0)</f>
        <v>0</v>
      </c>
      <c r="K87" s="10"/>
      <c r="L87" s="26"/>
      <c r="M87" s="10"/>
      <c r="N87" s="32"/>
      <c r="O87" s="250">
        <f>ROUNDUP(O83*O86,0)</f>
        <v>0</v>
      </c>
      <c r="P87" s="10"/>
      <c r="Q87" s="26"/>
      <c r="R87"/>
      <c r="S87" s="10"/>
      <c r="T87" s="250">
        <f>ROUNDUP(T83*T86,0)</f>
        <v>0</v>
      </c>
      <c r="U87" s="115"/>
      <c r="V87" s="26"/>
      <c r="W87"/>
      <c r="X87" s="10"/>
      <c r="Y87" s="250">
        <f>ROUNDUP(Y83*Y86,0)</f>
        <v>0</v>
      </c>
      <c r="Z87" s="10"/>
      <c r="AA87" s="26"/>
      <c r="AB87"/>
      <c r="AC87" s="10"/>
      <c r="AD87" s="250">
        <f>ROUNDUP(AD83*AD86,0)</f>
        <v>0</v>
      </c>
      <c r="AE87" s="320">
        <f>SUM(J87:AD87)</f>
        <v>0</v>
      </c>
      <c r="AF87" s="359"/>
      <c r="AG87" s="358"/>
      <c r="AH87" s="358"/>
      <c r="AI87"/>
      <c r="AK87"/>
      <c r="AL87"/>
      <c r="AM87"/>
      <c r="AN87"/>
      <c r="AO87"/>
    </row>
    <row r="88" spans="1:16374" ht="16.5" thickBot="1">
      <c r="A88" s="331" t="s">
        <v>59</v>
      </c>
      <c r="B88" s="332"/>
      <c r="C88" s="332"/>
      <c r="D88" s="332"/>
      <c r="E88" s="332"/>
      <c r="F88" s="333"/>
      <c r="G88" s="53"/>
      <c r="H88" s="53"/>
      <c r="I88" s="54"/>
      <c r="J88" s="251">
        <f>J87+J84</f>
        <v>0</v>
      </c>
      <c r="K88" s="54"/>
      <c r="L88" s="55"/>
      <c r="M88" s="53"/>
      <c r="N88" s="56"/>
      <c r="O88" s="251">
        <f>O84+O87</f>
        <v>0</v>
      </c>
      <c r="P88" s="54"/>
      <c r="Q88" s="55"/>
      <c r="R88" s="53"/>
      <c r="S88" s="54"/>
      <c r="T88" s="251">
        <f>T84+T87</f>
        <v>0</v>
      </c>
      <c r="U88" s="114"/>
      <c r="V88" s="55"/>
      <c r="W88" s="53"/>
      <c r="X88" s="54"/>
      <c r="Y88" s="251">
        <f>Y84+Y87</f>
        <v>0</v>
      </c>
      <c r="Z88" s="54"/>
      <c r="AA88" s="55"/>
      <c r="AB88" s="53"/>
      <c r="AC88" s="54"/>
      <c r="AD88" s="251">
        <f>AD84+AD87</f>
        <v>0</v>
      </c>
      <c r="AE88" s="321">
        <f>SUM(J88:AD88)</f>
        <v>0</v>
      </c>
      <c r="AF88" s="10"/>
      <c r="AG88" s="26"/>
      <c r="AH88" s="26"/>
      <c r="AI88"/>
      <c r="AJ88" s="10"/>
      <c r="AO88" s="254"/>
    </row>
    <row r="89" spans="1:16374">
      <c r="T89" s="38"/>
      <c r="U89" s="38"/>
      <c r="X89" s="224"/>
      <c r="AA89" s="38"/>
      <c r="AB89" s="26"/>
      <c r="AF89"/>
      <c r="AH89" s="10"/>
      <c r="AI89" s="10"/>
      <c r="AK89" s="10"/>
    </row>
    <row r="90" spans="1:16374">
      <c r="T90" s="38"/>
      <c r="U90" s="38"/>
      <c r="AA90" s="38"/>
      <c r="AB90" s="26"/>
    </row>
    <row r="91" spans="1:16374" ht="13.5" thickBot="1">
      <c r="T91" s="38"/>
      <c r="U91" s="38"/>
      <c r="AA91" s="38"/>
      <c r="AB91" s="26"/>
    </row>
    <row r="92" spans="1:16374" ht="16.5" thickBot="1">
      <c r="A92" s="392" t="s">
        <v>96</v>
      </c>
      <c r="B92" s="393"/>
      <c r="C92" s="393"/>
      <c r="D92" s="394"/>
      <c r="AA92" s="38"/>
      <c r="AB92" s="26"/>
    </row>
    <row r="93" spans="1:16374">
      <c r="A93" s="574"/>
      <c r="B93" s="566"/>
      <c r="C93" s="566"/>
      <c r="D93" s="567"/>
      <c r="E93" s="565"/>
      <c r="F93" s="566"/>
      <c r="G93" s="566"/>
      <c r="H93" s="566"/>
      <c r="I93" s="566"/>
      <c r="J93" s="567"/>
      <c r="K93" s="556"/>
      <c r="L93" s="557"/>
      <c r="M93" s="557"/>
      <c r="N93" s="557"/>
      <c r="O93" s="557"/>
      <c r="P93" s="557"/>
      <c r="Q93" s="558"/>
      <c r="AA93" s="38"/>
      <c r="AB93" s="26"/>
    </row>
    <row r="94" spans="1:16374">
      <c r="A94" s="568"/>
      <c r="B94" s="569"/>
      <c r="C94" s="569"/>
      <c r="D94" s="570"/>
      <c r="E94" s="568"/>
      <c r="F94" s="569"/>
      <c r="G94" s="569"/>
      <c r="H94" s="569"/>
      <c r="I94" s="569"/>
      <c r="J94" s="570"/>
      <c r="K94" s="559"/>
      <c r="L94" s="560"/>
      <c r="M94" s="560"/>
      <c r="N94" s="560"/>
      <c r="O94" s="560"/>
      <c r="P94" s="560"/>
      <c r="Q94" s="561"/>
      <c r="AA94" s="38"/>
      <c r="AB94" s="26"/>
    </row>
    <row r="95" spans="1:16374">
      <c r="A95" s="568"/>
      <c r="B95" s="569"/>
      <c r="C95" s="569"/>
      <c r="D95" s="570"/>
      <c r="E95" s="568"/>
      <c r="F95" s="569"/>
      <c r="G95" s="569"/>
      <c r="H95" s="569"/>
      <c r="I95" s="569"/>
      <c r="J95" s="570"/>
      <c r="K95" s="559"/>
      <c r="L95" s="560"/>
      <c r="M95" s="560"/>
      <c r="N95" s="560"/>
      <c r="O95" s="560"/>
      <c r="P95" s="560"/>
      <c r="Q95" s="561"/>
      <c r="AA95" s="38"/>
      <c r="AB95" s="26"/>
    </row>
    <row r="96" spans="1:16374">
      <c r="A96" s="568"/>
      <c r="B96" s="569"/>
      <c r="C96" s="569"/>
      <c r="D96" s="570"/>
      <c r="E96" s="568"/>
      <c r="F96" s="569"/>
      <c r="G96" s="569"/>
      <c r="H96" s="569"/>
      <c r="I96" s="569"/>
      <c r="J96" s="570"/>
      <c r="K96" s="559"/>
      <c r="L96" s="560"/>
      <c r="M96" s="560"/>
      <c r="N96" s="560"/>
      <c r="O96" s="560"/>
      <c r="P96" s="560"/>
      <c r="Q96" s="561"/>
      <c r="AB96" s="10"/>
    </row>
    <row r="97" spans="1:28">
      <c r="A97" s="568"/>
      <c r="B97" s="569"/>
      <c r="C97" s="569"/>
      <c r="D97" s="570"/>
      <c r="E97" s="568"/>
      <c r="F97" s="569"/>
      <c r="G97" s="569"/>
      <c r="H97" s="569"/>
      <c r="I97" s="569"/>
      <c r="J97" s="570"/>
      <c r="K97" s="559"/>
      <c r="L97" s="560"/>
      <c r="M97" s="560"/>
      <c r="N97" s="560"/>
      <c r="O97" s="560"/>
      <c r="P97" s="560"/>
      <c r="Q97" s="561"/>
      <c r="AB97" s="10"/>
    </row>
    <row r="98" spans="1:28">
      <c r="A98" s="568"/>
      <c r="B98" s="569"/>
      <c r="C98" s="569"/>
      <c r="D98" s="570"/>
      <c r="E98" s="568"/>
      <c r="F98" s="569"/>
      <c r="G98" s="569"/>
      <c r="H98" s="569"/>
      <c r="I98" s="569"/>
      <c r="J98" s="570"/>
      <c r="K98" s="559"/>
      <c r="L98" s="560"/>
      <c r="M98" s="560"/>
      <c r="N98" s="560"/>
      <c r="O98" s="560"/>
      <c r="P98" s="560"/>
      <c r="Q98" s="561"/>
      <c r="AB98" s="10"/>
    </row>
    <row r="99" spans="1:28">
      <c r="A99" s="568"/>
      <c r="B99" s="569"/>
      <c r="C99" s="569"/>
      <c r="D99" s="570"/>
      <c r="E99" s="568"/>
      <c r="F99" s="569"/>
      <c r="G99" s="569"/>
      <c r="H99" s="569"/>
      <c r="I99" s="569"/>
      <c r="J99" s="570"/>
      <c r="K99" s="559"/>
      <c r="L99" s="560"/>
      <c r="M99" s="560"/>
      <c r="N99" s="560"/>
      <c r="O99" s="560"/>
      <c r="P99" s="560"/>
      <c r="Q99" s="561"/>
      <c r="AB99" s="10"/>
    </row>
    <row r="100" spans="1:28">
      <c r="A100" s="568"/>
      <c r="B100" s="569"/>
      <c r="C100" s="569"/>
      <c r="D100" s="570"/>
      <c r="E100" s="568"/>
      <c r="F100" s="569"/>
      <c r="G100" s="569"/>
      <c r="H100" s="569"/>
      <c r="I100" s="569"/>
      <c r="J100" s="570"/>
      <c r="K100" s="559"/>
      <c r="L100" s="560"/>
      <c r="M100" s="560"/>
      <c r="N100" s="560"/>
      <c r="O100" s="560"/>
      <c r="P100" s="560"/>
      <c r="Q100" s="561"/>
      <c r="AB100" s="10"/>
    </row>
    <row r="101" spans="1:28">
      <c r="A101" s="568"/>
      <c r="B101" s="569"/>
      <c r="C101" s="569"/>
      <c r="D101" s="570"/>
      <c r="E101" s="568"/>
      <c r="F101" s="569"/>
      <c r="G101" s="569"/>
      <c r="H101" s="569"/>
      <c r="I101" s="569"/>
      <c r="J101" s="570"/>
      <c r="K101" s="559"/>
      <c r="L101" s="560"/>
      <c r="M101" s="560"/>
      <c r="N101" s="560"/>
      <c r="O101" s="560"/>
      <c r="P101" s="560"/>
      <c r="Q101" s="561"/>
      <c r="AB101" s="10"/>
    </row>
    <row r="102" spans="1:28">
      <c r="A102" s="568"/>
      <c r="B102" s="569"/>
      <c r="C102" s="569"/>
      <c r="D102" s="570"/>
      <c r="E102" s="568"/>
      <c r="F102" s="569"/>
      <c r="G102" s="569"/>
      <c r="H102" s="569"/>
      <c r="I102" s="569"/>
      <c r="J102" s="570"/>
      <c r="K102" s="559"/>
      <c r="L102" s="560"/>
      <c r="M102" s="560"/>
      <c r="N102" s="560"/>
      <c r="O102" s="560"/>
      <c r="P102" s="560"/>
      <c r="Q102" s="561"/>
      <c r="AB102" s="10"/>
    </row>
    <row r="103" spans="1:28" ht="13.5" thickBot="1">
      <c r="A103" s="571"/>
      <c r="B103" s="572"/>
      <c r="C103" s="572"/>
      <c r="D103" s="573"/>
      <c r="E103" s="571"/>
      <c r="F103" s="572"/>
      <c r="G103" s="572"/>
      <c r="H103" s="572"/>
      <c r="I103" s="572"/>
      <c r="J103" s="573"/>
      <c r="K103" s="562"/>
      <c r="L103" s="563"/>
      <c r="M103" s="563"/>
      <c r="N103" s="563"/>
      <c r="O103" s="563"/>
      <c r="P103" s="563"/>
      <c r="Q103" s="564"/>
      <c r="AB103" s="10"/>
    </row>
    <row r="104" spans="1:28">
      <c r="AB104" s="10"/>
    </row>
    <row r="105" spans="1:28">
      <c r="AB105" s="10"/>
    </row>
    <row r="106" spans="1:28">
      <c r="AB106" s="10"/>
    </row>
    <row r="107" spans="1:28">
      <c r="AB107" s="10"/>
    </row>
    <row r="108" spans="1:28">
      <c r="AB108" s="10"/>
    </row>
    <row r="109" spans="1:28">
      <c r="AB109" s="10"/>
    </row>
    <row r="110" spans="1:28">
      <c r="AB110" s="10"/>
    </row>
    <row r="111" spans="1:28">
      <c r="AB111" s="10"/>
    </row>
    <row r="112" spans="1:28">
      <c r="AB112" s="10"/>
    </row>
    <row r="113" spans="28:28">
      <c r="AB113" s="10"/>
    </row>
    <row r="114" spans="28:28">
      <c r="AB114" s="10"/>
    </row>
    <row r="115" spans="28:28">
      <c r="AB115" s="10"/>
    </row>
    <row r="116" spans="28:28">
      <c r="AB116" s="10"/>
    </row>
    <row r="117" spans="28:28">
      <c r="AB117" s="10"/>
    </row>
    <row r="118" spans="28:28">
      <c r="AB118" s="10"/>
    </row>
    <row r="119" spans="28:28">
      <c r="AB119" s="10"/>
    </row>
    <row r="120" spans="28:28">
      <c r="AB120" s="10"/>
    </row>
    <row r="121" spans="28:28">
      <c r="AB121" s="10"/>
    </row>
    <row r="122" spans="28:28">
      <c r="AB122" s="10"/>
    </row>
    <row r="123" spans="28:28">
      <c r="AB123" s="10"/>
    </row>
    <row r="124" spans="28:28">
      <c r="AB124" s="10"/>
    </row>
    <row r="125" spans="28:28">
      <c r="AB125" s="10"/>
    </row>
    <row r="126" spans="28:28">
      <c r="AB126" s="10"/>
    </row>
    <row r="127" spans="28:28">
      <c r="AB127" s="10"/>
    </row>
    <row r="128" spans="28:28">
      <c r="AB128" s="10"/>
    </row>
    <row r="129" spans="28:28">
      <c r="AB129" s="10"/>
    </row>
    <row r="130" spans="28:28">
      <c r="AB130" s="10"/>
    </row>
    <row r="131" spans="28:28">
      <c r="AB131" s="10"/>
    </row>
    <row r="132" spans="28:28">
      <c r="AB132" s="10"/>
    </row>
    <row r="133" spans="28:28">
      <c r="AB133" s="10"/>
    </row>
    <row r="134" spans="28:28">
      <c r="AB134" s="10"/>
    </row>
    <row r="135" spans="28:28">
      <c r="AB135" s="10"/>
    </row>
    <row r="136" spans="28:28">
      <c r="AB136" s="10"/>
    </row>
    <row r="137" spans="28:28">
      <c r="AB137" s="10"/>
    </row>
    <row r="138" spans="28:28">
      <c r="AB138" s="10"/>
    </row>
    <row r="139" spans="28:28">
      <c r="AB139" s="10"/>
    </row>
    <row r="140" spans="28:28">
      <c r="AB140" s="10"/>
    </row>
    <row r="141" spans="28:28">
      <c r="AB141" s="10"/>
    </row>
    <row r="142" spans="28:28">
      <c r="AB142" s="10"/>
    </row>
    <row r="143" spans="28:28">
      <c r="AB143" s="10"/>
    </row>
    <row r="144" spans="28:28">
      <c r="AB144" s="10"/>
    </row>
    <row r="145" spans="28:28">
      <c r="AB145" s="10"/>
    </row>
    <row r="146" spans="28:28">
      <c r="AB146" s="10"/>
    </row>
    <row r="147" spans="28:28">
      <c r="AB147" s="10"/>
    </row>
    <row r="148" spans="28:28">
      <c r="AB148" s="10"/>
    </row>
    <row r="149" spans="28:28">
      <c r="AB149" s="10"/>
    </row>
    <row r="150" spans="28:28">
      <c r="AB150" s="10"/>
    </row>
    <row r="151" spans="28:28">
      <c r="AB151" s="10"/>
    </row>
    <row r="152" spans="28:28">
      <c r="AB152" s="10"/>
    </row>
    <row r="153" spans="28:28">
      <c r="AB153" s="10"/>
    </row>
    <row r="154" spans="28:28">
      <c r="AB154" s="10"/>
    </row>
    <row r="155" spans="28:28">
      <c r="AB155" s="10"/>
    </row>
    <row r="156" spans="28:28">
      <c r="AB156" s="10"/>
    </row>
    <row r="157" spans="28:28">
      <c r="AB157" s="10"/>
    </row>
    <row r="158" spans="28:28">
      <c r="AB158" s="10"/>
    </row>
    <row r="159" spans="28:28">
      <c r="AB159" s="10"/>
    </row>
    <row r="160" spans="28:28">
      <c r="AB160" s="10"/>
    </row>
    <row r="161" spans="28:28">
      <c r="AB161" s="10"/>
    </row>
    <row r="162" spans="28:28">
      <c r="AB162" s="10"/>
    </row>
    <row r="163" spans="28:28">
      <c r="AB163" s="10"/>
    </row>
    <row r="164" spans="28:28">
      <c r="AB164" s="10"/>
    </row>
    <row r="165" spans="28:28">
      <c r="AB165" s="10"/>
    </row>
    <row r="166" spans="28:28">
      <c r="AB166" s="10"/>
    </row>
    <row r="167" spans="28:28">
      <c r="AB167" s="10"/>
    </row>
    <row r="168" spans="28:28">
      <c r="AB168" s="10"/>
    </row>
    <row r="169" spans="28:28">
      <c r="AB169" s="10"/>
    </row>
    <row r="170" spans="28:28">
      <c r="AB170" s="10"/>
    </row>
    <row r="171" spans="28:28">
      <c r="AB171" s="10"/>
    </row>
    <row r="172" spans="28:28">
      <c r="AB172" s="10"/>
    </row>
    <row r="173" spans="28:28">
      <c r="AB173" s="10"/>
    </row>
    <row r="174" spans="28:28">
      <c r="AB174" s="10"/>
    </row>
    <row r="175" spans="28:28">
      <c r="AB175" s="10"/>
    </row>
    <row r="176" spans="28:28">
      <c r="AB176" s="10"/>
    </row>
    <row r="177" spans="28:28">
      <c r="AB177" s="10"/>
    </row>
    <row r="178" spans="28:28">
      <c r="AB178" s="10"/>
    </row>
    <row r="179" spans="28:28">
      <c r="AB179" s="10"/>
    </row>
    <row r="180" spans="28:28">
      <c r="AB180" s="10"/>
    </row>
    <row r="181" spans="28:28">
      <c r="AB181" s="10"/>
    </row>
    <row r="182" spans="28:28">
      <c r="AB182" s="10"/>
    </row>
    <row r="183" spans="28:28">
      <c r="AB183" s="10"/>
    </row>
    <row r="184" spans="28:28">
      <c r="AB184" s="10"/>
    </row>
    <row r="185" spans="28:28">
      <c r="AB185" s="10"/>
    </row>
    <row r="186" spans="28:28">
      <c r="AB186" s="10"/>
    </row>
    <row r="187" spans="28:28">
      <c r="AB187" s="10"/>
    </row>
    <row r="188" spans="28:28">
      <c r="AB188" s="10"/>
    </row>
    <row r="189" spans="28:28">
      <c r="AB189" s="10"/>
    </row>
    <row r="190" spans="28:28">
      <c r="AB190" s="10"/>
    </row>
    <row r="191" spans="28:28">
      <c r="AB191" s="10"/>
    </row>
    <row r="192" spans="28:28">
      <c r="AB192" s="10"/>
    </row>
  </sheetData>
  <sheetProtection algorithmName="SHA-512" hashValue="sxG4RbWmCRn0OemT73opMVGS1hTf0nSG/aojQOtciVlG4Vg39U3GjvGxopjsblbeGLMGXPX/aAPG66PnUQq7mA==" saltValue="GBkVY0X5doYsLI2pGQzdDw==" spinCount="100000" sheet="1" formatColumns="0" formatRows="0" insertColumns="0" insertRows="0"/>
  <dataConsolidate/>
  <mergeCells count="39">
    <mergeCell ref="B1:D1"/>
    <mergeCell ref="B2:D2"/>
    <mergeCell ref="B3:D3"/>
    <mergeCell ref="A43:D43"/>
    <mergeCell ref="K93:Q103"/>
    <mergeCell ref="E93:J103"/>
    <mergeCell ref="A93:D103"/>
    <mergeCell ref="F5:K7"/>
    <mergeCell ref="Q6:T7"/>
    <mergeCell ref="B6:D6"/>
    <mergeCell ref="B7:D7"/>
    <mergeCell ref="A44:D44"/>
    <mergeCell ref="B8:D8"/>
    <mergeCell ref="B9:D9"/>
    <mergeCell ref="B4:D5"/>
    <mergeCell ref="Q1:T3"/>
    <mergeCell ref="F1:K3"/>
    <mergeCell ref="F4:H4"/>
    <mergeCell ref="I4:K4"/>
    <mergeCell ref="M1:N1"/>
    <mergeCell ref="O1:P1"/>
    <mergeCell ref="Z45:AD45"/>
    <mergeCell ref="G45:J45"/>
    <mergeCell ref="F8:J8"/>
    <mergeCell ref="K8:O8"/>
    <mergeCell ref="K9:O9"/>
    <mergeCell ref="P8:T8"/>
    <mergeCell ref="K45:O45"/>
    <mergeCell ref="P9:T9"/>
    <mergeCell ref="P45:T45"/>
    <mergeCell ref="U45:Y45"/>
    <mergeCell ref="AP8:AQ8"/>
    <mergeCell ref="AN8:AO8"/>
    <mergeCell ref="U9:Y9"/>
    <mergeCell ref="AJ8:AK8"/>
    <mergeCell ref="AL8:AM8"/>
    <mergeCell ref="U8:Y8"/>
    <mergeCell ref="Z8:AD8"/>
    <mergeCell ref="Z9:AD9"/>
  </mergeCells>
  <conditionalFormatting sqref="E11:E41">
    <cfRule type="cellIs" dxfId="23" priority="1" operator="greaterThan">
      <formula>227999</formula>
    </cfRule>
  </conditionalFormatting>
  <conditionalFormatting sqref="K11:K41 P11:P41 U11:U41 Z11:Z41">
    <cfRule type="cellIs" dxfId="22" priority="34" operator="greaterThan">
      <formula>227999</formula>
    </cfRule>
  </conditionalFormatting>
  <conditionalFormatting sqref="M11:M41">
    <cfRule type="expression" dxfId="21" priority="2">
      <formula>$AF11=0</formula>
    </cfRule>
  </conditionalFormatting>
  <conditionalFormatting sqref="R11:R41">
    <cfRule type="expression" dxfId="20" priority="100">
      <formula>$AG11=0</formula>
    </cfRule>
  </conditionalFormatting>
  <conditionalFormatting sqref="W11:W41">
    <cfRule type="expression" dxfId="19" priority="102">
      <formula>$AH11=0</formula>
    </cfRule>
  </conditionalFormatting>
  <conditionalFormatting sqref="AB11:AB41">
    <cfRule type="expression" dxfId="18" priority="104">
      <formula>$AI11=0</formula>
    </cfRule>
  </conditionalFormatting>
  <dataValidations xWindow="1255" yWindow="753" count="11">
    <dataValidation errorStyle="warning" allowBlank="1" showErrorMessage="1" sqref="A12:A28" xr:uid="{00000000-0002-0000-0100-000000000000}"/>
    <dataValidation type="list" allowBlank="1" showInputMessage="1" showErrorMessage="1" error="Please select a valid escalation rate from the list_x000a_" sqref="F11:F41" xr:uid="{00000000-0002-0000-0100-000002000000}">
      <formula1>"0%, 1%, 2%, 3%, 4%, 5%"</formula1>
    </dataValidation>
    <dataValidation type="decimal" allowBlank="1" showInputMessage="1" showErrorMessage="1" error="Cannot exceed 9 months" sqref="W12:W41" xr:uid="{00000000-0002-0000-0100-000003000000}">
      <formula1>0</formula1>
      <formula2>9</formula2>
    </dataValidation>
    <dataValidation type="decimal" allowBlank="1" showInputMessage="1" showErrorMessage="1" error="Cannot exceed 12 months" sqref="AA11:AA41 V11:V41 G11:G41 L11:L41 Q11:Q41" xr:uid="{00000000-0002-0000-0100-000004000000}">
      <formula1>0</formula1>
      <formula2>12</formula2>
    </dataValidation>
    <dataValidation errorStyle="information" allowBlank="1" showInputMessage="1" showErrorMessage="1" errorTitle="WARNING" error="Only override calculated formula for anticipated promotions with high confidence, or salary cap reaches. Base salary calculation already includes merit increases_x000a_" promptTitle="WARNING" prompt="Only override calculated formula for anticipated promotions with high confidence, or salary cap reaches. Base salary calculation already includes merit increases" sqref="Z11:Z41 U11:U41 K11:K41 P11:P41" xr:uid="{00000000-0002-0000-0100-000005000000}"/>
    <dataValidation type="list" errorStyle="warning" allowBlank="1" showErrorMessage="1" sqref="B11:B41" xr:uid="{00000000-0002-0000-0100-000006000000}">
      <formula1>$M$3:$M$7</formula1>
    </dataValidation>
    <dataValidation type="date" allowBlank="1" showInputMessage="1" showErrorMessage="1" sqref="B6:B7" xr:uid="{00000000-0002-0000-0100-000007000000}">
      <formula1>1</formula1>
      <formula2>73415</formula2>
    </dataValidation>
    <dataValidation type="list" errorStyle="warning" allowBlank="1" showErrorMessage="1" sqref="D11:D41" xr:uid="{00000000-0002-0000-0100-000009000000}">
      <formula1>$R$4:$T$4</formula1>
    </dataValidation>
    <dataValidation type="list" errorStyle="warning" allowBlank="1" showErrorMessage="1" sqref="C11:C41" xr:uid="{AC912C4E-AA35-4A4F-9C79-B6EA798ADB72}">
      <formula1>"Yes, No"</formula1>
    </dataValidation>
    <dataValidation type="list" allowBlank="1" showInputMessage="1" showErrorMessage="1" sqref="J82" xr:uid="{978D0A84-944C-4196-A13F-62B614ECEB0B}">
      <formula1>$O$3:$O$6</formula1>
    </dataValidation>
    <dataValidation type="decimal" errorStyle="warning" allowBlank="1" showInputMessage="1" showErrorMessage="1" error="NIH Salary cap is $228,000 (effective 1/11/2026). Effective 4/16/2024, the minimum for BU postdocs with 0-2 years of BU experience is $67,500; with more than 2 years of BU experience is $70,000. See memo dated 5/20/24." sqref="E11:E41" xr:uid="{5BA0DE0A-FF0C-4588-9557-66F9208BD7AF}">
      <formula1>67500</formula1>
      <formula2>228000</formula2>
    </dataValidation>
  </dataValidations>
  <hyperlinks>
    <hyperlink ref="A83" r:id="rId1" xr:uid="{00000000-0004-0000-0100-000000000000}"/>
    <hyperlink ref="O7" r:id="rId2" xr:uid="{08AF950E-A629-453D-801B-2CC105F3CA05}"/>
  </hyperlinks>
  <pageMargins left="0.7" right="0.7" top="0.75" bottom="0.75" header="0.3" footer="0.3"/>
  <pageSetup orientation="landscape" r:id="rId3"/>
  <ignoredErrors>
    <ignoredError sqref="A23:A34 A15:A22" calculatedColumn="1"/>
  </ignoredErrors>
  <drawing r:id="rId4"/>
  <tableParts count="4">
    <tablePart r:id="rId5"/>
    <tablePart r:id="rId6"/>
    <tablePart r:id="rId7"/>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9F6FF"/>
  </sheetPr>
  <dimension ref="A1:N24"/>
  <sheetViews>
    <sheetView workbookViewId="0">
      <selection activeCell="C3" sqref="C3"/>
    </sheetView>
  </sheetViews>
  <sheetFormatPr defaultRowHeight="12.75"/>
  <sheetData>
    <row r="1" spans="1:14">
      <c r="F1" s="2" t="s">
        <v>144</v>
      </c>
    </row>
    <row r="2" spans="1:14">
      <c r="A2" s="2" t="s">
        <v>124</v>
      </c>
      <c r="B2">
        <v>12</v>
      </c>
      <c r="C2">
        <v>9</v>
      </c>
      <c r="D2">
        <v>3</v>
      </c>
      <c r="E2" s="2" t="s">
        <v>142</v>
      </c>
      <c r="F2">
        <v>0</v>
      </c>
    </row>
    <row r="3" spans="1:14">
      <c r="A3" s="2" t="s">
        <v>125</v>
      </c>
      <c r="B3">
        <v>11</v>
      </c>
      <c r="C3">
        <v>9</v>
      </c>
      <c r="D3">
        <v>2</v>
      </c>
      <c r="E3" s="2" t="s">
        <v>142</v>
      </c>
      <c r="F3">
        <v>0</v>
      </c>
    </row>
    <row r="4" spans="1:14">
      <c r="A4" s="2" t="s">
        <v>126</v>
      </c>
      <c r="B4">
        <v>10</v>
      </c>
      <c r="C4">
        <v>9</v>
      </c>
      <c r="D4">
        <v>1</v>
      </c>
      <c r="F4">
        <v>0</v>
      </c>
    </row>
    <row r="5" spans="1:14">
      <c r="A5" s="2" t="s">
        <v>127</v>
      </c>
      <c r="B5">
        <v>9</v>
      </c>
      <c r="C5">
        <v>8</v>
      </c>
      <c r="D5">
        <v>1</v>
      </c>
      <c r="F5">
        <v>-1</v>
      </c>
    </row>
    <row r="6" spans="1:14">
      <c r="A6" s="2" t="s">
        <v>128</v>
      </c>
      <c r="B6">
        <v>8</v>
      </c>
      <c r="C6">
        <v>7</v>
      </c>
      <c r="D6">
        <v>1</v>
      </c>
      <c r="F6">
        <v>-1</v>
      </c>
      <c r="N6" s="2"/>
    </row>
    <row r="7" spans="1:14">
      <c r="A7" s="2" t="s">
        <v>129</v>
      </c>
      <c r="B7">
        <v>7</v>
      </c>
      <c r="C7">
        <v>6</v>
      </c>
      <c r="D7">
        <v>1</v>
      </c>
      <c r="F7">
        <v>-1</v>
      </c>
    </row>
    <row r="8" spans="1:14">
      <c r="A8" s="2" t="s">
        <v>130</v>
      </c>
      <c r="B8">
        <v>6</v>
      </c>
      <c r="C8">
        <v>5</v>
      </c>
      <c r="D8">
        <v>1</v>
      </c>
      <c r="F8">
        <v>-1</v>
      </c>
    </row>
    <row r="9" spans="1:14">
      <c r="A9" s="2" t="s">
        <v>131</v>
      </c>
      <c r="B9">
        <v>5</v>
      </c>
      <c r="C9">
        <v>4</v>
      </c>
      <c r="D9">
        <v>1</v>
      </c>
      <c r="F9">
        <v>-1</v>
      </c>
    </row>
    <row r="10" spans="1:14">
      <c r="A10" s="2" t="s">
        <v>132</v>
      </c>
      <c r="B10">
        <v>4</v>
      </c>
      <c r="C10">
        <v>3</v>
      </c>
      <c r="D10">
        <v>1</v>
      </c>
      <c r="F10">
        <v>-1</v>
      </c>
    </row>
    <row r="11" spans="1:14">
      <c r="A11" s="2" t="s">
        <v>133</v>
      </c>
      <c r="B11">
        <v>3</v>
      </c>
      <c r="C11">
        <v>2</v>
      </c>
      <c r="D11">
        <v>1</v>
      </c>
      <c r="F11">
        <v>-1</v>
      </c>
    </row>
    <row r="12" spans="1:14">
      <c r="A12" s="2" t="s">
        <v>134</v>
      </c>
      <c r="B12">
        <v>2</v>
      </c>
      <c r="C12">
        <v>1</v>
      </c>
      <c r="D12">
        <v>1</v>
      </c>
      <c r="F12">
        <v>-1</v>
      </c>
    </row>
    <row r="13" spans="1:14">
      <c r="A13" s="2" t="s">
        <v>135</v>
      </c>
      <c r="B13">
        <v>1</v>
      </c>
      <c r="C13">
        <v>0</v>
      </c>
      <c r="D13">
        <v>1</v>
      </c>
      <c r="E13" s="2" t="s">
        <v>142</v>
      </c>
      <c r="F13">
        <v>-1</v>
      </c>
    </row>
    <row r="14" spans="1:14">
      <c r="A14" s="2"/>
    </row>
    <row r="15" spans="1:14">
      <c r="A15" t="s">
        <v>122</v>
      </c>
    </row>
    <row r="16" spans="1:14">
      <c r="A16" t="s">
        <v>123</v>
      </c>
    </row>
    <row r="17" spans="1:2">
      <c r="A17" t="s">
        <v>136</v>
      </c>
    </row>
    <row r="18" spans="1:2">
      <c r="A18" t="s">
        <v>137</v>
      </c>
    </row>
    <row r="19" spans="1:2">
      <c r="A19" t="s">
        <v>138</v>
      </c>
    </row>
    <row r="22" spans="1:2">
      <c r="A22" s="324" t="s">
        <v>140</v>
      </c>
      <c r="B22" s="326">
        <v>12</v>
      </c>
    </row>
    <row r="23" spans="1:2">
      <c r="A23" s="324" t="s">
        <v>141</v>
      </c>
      <c r="B23" s="326">
        <v>9</v>
      </c>
    </row>
    <row r="24" spans="1:2">
      <c r="A24" s="324" t="s">
        <v>142</v>
      </c>
      <c r="B24" s="326">
        <v>3</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D9F6FF"/>
  </sheetPr>
  <dimension ref="A1:K79"/>
  <sheetViews>
    <sheetView zoomScale="85" zoomScaleNormal="85" workbookViewId="0">
      <pane ySplit="1" topLeftCell="A2" activePane="bottomLeft" state="frozen"/>
      <selection activeCell="D14" sqref="D14:E14"/>
      <selection pane="bottomLeft" activeCell="A2" sqref="A2"/>
    </sheetView>
  </sheetViews>
  <sheetFormatPr defaultRowHeight="12.75"/>
  <cols>
    <col min="1" max="1" width="9.140625" style="19"/>
    <col min="2" max="2" width="17.140625" customWidth="1"/>
    <col min="3" max="3" width="15.5703125" bestFit="1" customWidth="1"/>
    <col min="4" max="4" width="12.42578125" bestFit="1" customWidth="1"/>
    <col min="5" max="5" width="12.85546875" customWidth="1"/>
    <col min="6" max="8" width="11.85546875" bestFit="1" customWidth="1"/>
    <col min="9" max="9" width="12.42578125" bestFit="1" customWidth="1"/>
  </cols>
  <sheetData>
    <row r="1" spans="1:9" s="1" customFormat="1">
      <c r="A1" s="20" t="s">
        <v>45</v>
      </c>
      <c r="B1" s="41"/>
      <c r="C1" s="40"/>
      <c r="D1" s="9" t="s">
        <v>4</v>
      </c>
      <c r="E1" s="9" t="s">
        <v>5</v>
      </c>
      <c r="F1" s="9" t="s">
        <v>6</v>
      </c>
      <c r="G1" s="9" t="s">
        <v>7</v>
      </c>
      <c r="H1" s="9" t="s">
        <v>8</v>
      </c>
      <c r="I1" s="39" t="s">
        <v>48</v>
      </c>
    </row>
    <row r="2" spans="1:9" s="1" customFormat="1">
      <c r="A2" s="20">
        <v>1</v>
      </c>
      <c r="B2" s="41"/>
      <c r="C2" s="2" t="s">
        <v>52</v>
      </c>
      <c r="D2" s="257"/>
      <c r="E2" s="257"/>
      <c r="F2" s="257"/>
      <c r="G2" s="257"/>
      <c r="H2" s="257"/>
      <c r="I2" s="258">
        <f>SUM(D2:H2)</f>
        <v>0</v>
      </c>
    </row>
    <row r="3" spans="1:9" s="1" customFormat="1">
      <c r="A3" s="608"/>
      <c r="B3" s="609"/>
      <c r="C3" s="2" t="s">
        <v>53</v>
      </c>
      <c r="D3" s="257"/>
      <c r="E3" s="257"/>
      <c r="F3" s="257"/>
      <c r="G3" s="257"/>
      <c r="H3" s="257"/>
      <c r="I3" s="258">
        <f>SUM(D3:H3)</f>
        <v>0</v>
      </c>
    </row>
    <row r="4" spans="1:9">
      <c r="A4" s="608"/>
      <c r="B4" s="609"/>
      <c r="C4" s="22" t="s">
        <v>46</v>
      </c>
      <c r="D4" s="259">
        <f>IF(SUM(D2:D3)&gt;=25000,25000,SUM(D2:D3))</f>
        <v>0</v>
      </c>
      <c r="E4" s="260">
        <f>IF(D6&gt;=25000,0,IF(E6&gt;=25000,25000-D6,SUM(E2:E3)))</f>
        <v>0</v>
      </c>
      <c r="F4" s="260">
        <f>IF(E6&gt;=25000,0,IF(F6&gt;=25000,25000-E6,SUM(F2:F3)))</f>
        <v>0</v>
      </c>
      <c r="G4" s="260">
        <f>IF(F6&gt;=25000,0,IF(G6&gt;=25000,25000-F6,SUM(G2:G3)))</f>
        <v>0</v>
      </c>
      <c r="H4" s="260">
        <f>IF(G6&gt;=25000,0,IF(H6&gt;=25000,25000-G6,SUM(H2:H3)))</f>
        <v>0</v>
      </c>
      <c r="I4" s="260">
        <f>SUM(D4:H4)</f>
        <v>0</v>
      </c>
    </row>
    <row r="5" spans="1:9">
      <c r="A5" s="608"/>
      <c r="B5" s="609"/>
      <c r="C5" s="12" t="s">
        <v>47</v>
      </c>
      <c r="D5" s="259">
        <f>SUM(D2:D3)-D4</f>
        <v>0</v>
      </c>
      <c r="E5" s="259">
        <f>SUM(E2:E3)-E4</f>
        <v>0</v>
      </c>
      <c r="F5" s="259">
        <f>SUM(F2:F3)-F4</f>
        <v>0</v>
      </c>
      <c r="G5" s="259">
        <f>SUM(G2:G3)-G4</f>
        <v>0</v>
      </c>
      <c r="H5" s="259">
        <f>SUM(H2:H3)-H4</f>
        <v>0</v>
      </c>
      <c r="I5" s="260">
        <f>SUM(D5:H5)</f>
        <v>0</v>
      </c>
    </row>
    <row r="6" spans="1:9" hidden="1">
      <c r="A6" s="608"/>
      <c r="B6" s="609"/>
      <c r="C6" s="12" t="s">
        <v>79</v>
      </c>
      <c r="D6" s="259">
        <f>SUM(D2:D3)</f>
        <v>0</v>
      </c>
      <c r="E6" s="259">
        <f>SUM(D2:D3,E2:E3)</f>
        <v>0</v>
      </c>
      <c r="F6" s="260">
        <f>SUM(D2:D3,E2:E3,F2:F3)</f>
        <v>0</v>
      </c>
      <c r="G6" s="260">
        <f>SUM(D2:D3,E2:E3,F2:F3,G2:G3)</f>
        <v>0</v>
      </c>
      <c r="H6" s="260">
        <f>SUM(D2:D3,E2:E3,F2:F3,G2:G3,H2:H3)</f>
        <v>0</v>
      </c>
      <c r="I6" s="260">
        <f>SUM(D7:H7)</f>
        <v>0</v>
      </c>
    </row>
    <row r="7" spans="1:9" s="1" customFormat="1">
      <c r="A7" s="610"/>
      <c r="B7" s="611"/>
      <c r="C7" s="13" t="s">
        <v>54</v>
      </c>
      <c r="D7" s="261">
        <f>ROUNDUP(SUM(D4:D5), 0)</f>
        <v>0</v>
      </c>
      <c r="E7" s="261">
        <f>ROUNDUP(SUM(E4:E5), 0)</f>
        <v>0</v>
      </c>
      <c r="F7" s="261">
        <f>ROUNDUP(SUM(F4:F5), 0)</f>
        <v>0</v>
      </c>
      <c r="G7" s="261">
        <f>ROUNDUP(SUM(G4:G5), 0)</f>
        <v>0</v>
      </c>
      <c r="H7" s="261">
        <f>ROUNDUP(SUM(H4:H5), 0)</f>
        <v>0</v>
      </c>
      <c r="I7" s="262">
        <f>SUM(D7:H7)</f>
        <v>0</v>
      </c>
    </row>
    <row r="8" spans="1:9">
      <c r="A8" s="20">
        <v>2</v>
      </c>
      <c r="B8" s="41"/>
      <c r="C8" s="2" t="s">
        <v>52</v>
      </c>
      <c r="D8" s="257"/>
      <c r="E8" s="257"/>
      <c r="F8" s="257"/>
      <c r="G8" s="257"/>
      <c r="H8" s="257"/>
      <c r="I8" s="258">
        <f>SUM(D8:H8)</f>
        <v>0</v>
      </c>
    </row>
    <row r="9" spans="1:9">
      <c r="A9" s="608"/>
      <c r="B9" s="609"/>
      <c r="C9" s="2" t="s">
        <v>53</v>
      </c>
      <c r="D9" s="257"/>
      <c r="E9" s="257"/>
      <c r="F9" s="257"/>
      <c r="G9" s="257"/>
      <c r="H9" s="257"/>
      <c r="I9" s="258">
        <f>SUM(D9:H9)</f>
        <v>0</v>
      </c>
    </row>
    <row r="10" spans="1:9" s="1" customFormat="1">
      <c r="A10" s="608"/>
      <c r="B10" s="609"/>
      <c r="C10" s="22" t="s">
        <v>46</v>
      </c>
      <c r="D10" s="259">
        <f>IF(SUM(D8:D9)&gt;=25000,25000,SUM(D8:D9))</f>
        <v>0</v>
      </c>
      <c r="E10" s="260">
        <f>IF(D12&gt;=25000,0,IF(E12&gt;=25000,25000-D12,SUM(E8:E9)))</f>
        <v>0</v>
      </c>
      <c r="F10" s="260">
        <f>IF(E12&gt;=25000,0,IF(F12&gt;=25000,25000-E12,SUM(F8:F9)))</f>
        <v>0</v>
      </c>
      <c r="G10" s="260">
        <f>IF(F12&gt;=25000,0,IF(G12&gt;=25000,25000-F12,SUM(G8:G9)))</f>
        <v>0</v>
      </c>
      <c r="H10" s="260">
        <f>IF(G12&gt;=25000,0,IF(H12&gt;=25000,25000-G12,SUM(H8:H9)))</f>
        <v>0</v>
      </c>
      <c r="I10" s="260">
        <f>SUM(D10:H10)</f>
        <v>0</v>
      </c>
    </row>
    <row r="11" spans="1:9">
      <c r="A11" s="608"/>
      <c r="B11" s="609"/>
      <c r="C11" s="12" t="s">
        <v>47</v>
      </c>
      <c r="D11" s="259">
        <f>SUM(D8:D9)-D10</f>
        <v>0</v>
      </c>
      <c r="E11" s="259">
        <f>SUM(E8:E9)-E10</f>
        <v>0</v>
      </c>
      <c r="F11" s="259">
        <f>SUM(F8:F9)-F10</f>
        <v>0</v>
      </c>
      <c r="G11" s="259">
        <f>SUM(G8:G9)-G10</f>
        <v>0</v>
      </c>
      <c r="H11" s="259">
        <f>SUM(H8:H9)-H10</f>
        <v>0</v>
      </c>
      <c r="I11" s="260">
        <f>SUM(D11:H11)</f>
        <v>0</v>
      </c>
    </row>
    <row r="12" spans="1:9" hidden="1">
      <c r="A12" s="608"/>
      <c r="B12" s="609"/>
      <c r="C12" s="12" t="s">
        <v>79</v>
      </c>
      <c r="D12" s="259">
        <f>SUM(D8:D9)</f>
        <v>0</v>
      </c>
      <c r="E12" s="259">
        <f>SUM(D8:D9,E8:E9)</f>
        <v>0</v>
      </c>
      <c r="F12" s="260">
        <f>SUM(D8:D9,E8:E9,F8:F9)</f>
        <v>0</v>
      </c>
      <c r="G12" s="260">
        <f>SUM(D8:D9,E8:E9,F8:F9,G8:G9)</f>
        <v>0</v>
      </c>
      <c r="H12" s="260">
        <f>SUM(D8:D9,E8:E9,F8:F9,G8:G9,H8:H9)</f>
        <v>0</v>
      </c>
      <c r="I12" s="260">
        <f>SUM(D13:H13)</f>
        <v>0</v>
      </c>
    </row>
    <row r="13" spans="1:9" s="1" customFormat="1">
      <c r="A13" s="610"/>
      <c r="B13" s="611"/>
      <c r="C13" s="13" t="s">
        <v>42</v>
      </c>
      <c r="D13" s="261">
        <f>ROUNDUP(SUM(D10:D11), 0)</f>
        <v>0</v>
      </c>
      <c r="E13" s="261">
        <f>ROUNDUP(SUM(E10:E11), 0)</f>
        <v>0</v>
      </c>
      <c r="F13" s="261">
        <f>ROUNDUP(SUM(F10:F11), 0)</f>
        <v>0</v>
      </c>
      <c r="G13" s="261">
        <f>ROUNDUP(SUM(G10:G11), 0)</f>
        <v>0</v>
      </c>
      <c r="H13" s="261">
        <f>ROUNDUP(SUM(H10:H11), 0)</f>
        <v>0</v>
      </c>
      <c r="I13" s="262">
        <f>SUM(D13:H13)</f>
        <v>0</v>
      </c>
    </row>
    <row r="14" spans="1:9">
      <c r="A14" s="20">
        <v>3</v>
      </c>
      <c r="B14" s="41"/>
      <c r="C14" s="2" t="s">
        <v>52</v>
      </c>
      <c r="D14" s="257"/>
      <c r="E14" s="257"/>
      <c r="F14" s="257"/>
      <c r="G14" s="257"/>
      <c r="H14" s="257"/>
      <c r="I14" s="258">
        <f>SUM(D14:H14)</f>
        <v>0</v>
      </c>
    </row>
    <row r="15" spans="1:9">
      <c r="A15" s="608"/>
      <c r="B15" s="609"/>
      <c r="C15" s="2" t="s">
        <v>53</v>
      </c>
      <c r="D15" s="257"/>
      <c r="E15" s="257"/>
      <c r="F15" s="257"/>
      <c r="G15" s="257"/>
      <c r="H15" s="257"/>
      <c r="I15" s="258">
        <f>SUM(D15:H15)</f>
        <v>0</v>
      </c>
    </row>
    <row r="16" spans="1:9" s="1" customFormat="1">
      <c r="A16" s="608"/>
      <c r="B16" s="609"/>
      <c r="C16" s="22" t="s">
        <v>46</v>
      </c>
      <c r="D16" s="259">
        <f>IF(SUM(D14:D15)&gt;=25000,25000,SUM(D14:D15))</f>
        <v>0</v>
      </c>
      <c r="E16" s="260">
        <f>IF(D18&gt;=25000,0,IF(E18&gt;=25000,25000-D18,SUM(E14:E15)))</f>
        <v>0</v>
      </c>
      <c r="F16" s="260">
        <f>IF(E18&gt;=25000,0,IF(F18&gt;=25000,25000-E18,SUM(F14:F15)))</f>
        <v>0</v>
      </c>
      <c r="G16" s="260">
        <f>IF(F18&gt;=25000,0,IF(G18&gt;=25000,25000-F18,SUM(G14:G15)))</f>
        <v>0</v>
      </c>
      <c r="H16" s="260">
        <f>IF(G18&gt;=25000,0,IF(H18&gt;=25000,25000-G18,SUM(H14:H15)))</f>
        <v>0</v>
      </c>
      <c r="I16" s="260">
        <f>SUM(D16:H16)</f>
        <v>0</v>
      </c>
    </row>
    <row r="17" spans="1:9">
      <c r="A17" s="608"/>
      <c r="B17" s="609"/>
      <c r="C17" s="12" t="s">
        <v>47</v>
      </c>
      <c r="D17" s="259">
        <f>SUM(D14:D15)-D16</f>
        <v>0</v>
      </c>
      <c r="E17" s="259">
        <f>SUM(E14:E15)-E16</f>
        <v>0</v>
      </c>
      <c r="F17" s="259">
        <f>SUM(F14:F15)-F16</f>
        <v>0</v>
      </c>
      <c r="G17" s="259">
        <f>SUM(G14:G15)-G16</f>
        <v>0</v>
      </c>
      <c r="H17" s="259">
        <f>SUM(H14:H15)-H16</f>
        <v>0</v>
      </c>
      <c r="I17" s="260">
        <f>SUM(D17:H17)</f>
        <v>0</v>
      </c>
    </row>
    <row r="18" spans="1:9" hidden="1">
      <c r="A18" s="608"/>
      <c r="B18" s="609"/>
      <c r="C18" s="12" t="s">
        <v>79</v>
      </c>
      <c r="D18" s="259">
        <f>SUM(D14:D15)</f>
        <v>0</v>
      </c>
      <c r="E18" s="259">
        <f>SUM(D14:D15,E14:E15)</f>
        <v>0</v>
      </c>
      <c r="F18" s="260">
        <f>SUM(D14:D15,E14:E15,F14:F15)</f>
        <v>0</v>
      </c>
      <c r="G18" s="260">
        <f>SUM(D14:D15,E14:E15,F14:F15,G14:G15)</f>
        <v>0</v>
      </c>
      <c r="H18" s="260">
        <f>SUM(D14:D15,E14:E15,F14:F15,G14:G15,H14:H15)</f>
        <v>0</v>
      </c>
      <c r="I18" s="260">
        <f>SUM(D19:H19)</f>
        <v>0</v>
      </c>
    </row>
    <row r="19" spans="1:9" s="1" customFormat="1">
      <c r="A19" s="610"/>
      <c r="B19" s="611"/>
      <c r="C19" s="13" t="s">
        <v>42</v>
      </c>
      <c r="D19" s="261">
        <f>ROUNDUP(SUM(D16:D17), 0)</f>
        <v>0</v>
      </c>
      <c r="E19" s="261">
        <f>ROUNDUP(SUM(E16:E17), 0)</f>
        <v>0</v>
      </c>
      <c r="F19" s="261">
        <f>ROUNDUP(SUM(F16:F17), 0)</f>
        <v>0</v>
      </c>
      <c r="G19" s="261">
        <f>ROUNDUP(SUM(G16:G17), 0)</f>
        <v>0</v>
      </c>
      <c r="H19" s="261">
        <f>ROUNDUP(SUM(H16:H17), 0)</f>
        <v>0</v>
      </c>
      <c r="I19" s="262">
        <f>SUM(D19:H19)</f>
        <v>0</v>
      </c>
    </row>
    <row r="20" spans="1:9">
      <c r="A20" s="20">
        <v>4</v>
      </c>
      <c r="B20" s="41"/>
      <c r="C20" s="2" t="s">
        <v>52</v>
      </c>
      <c r="D20" s="257"/>
      <c r="E20" s="257"/>
      <c r="F20" s="257"/>
      <c r="G20" s="257"/>
      <c r="H20" s="257"/>
      <c r="I20" s="258">
        <f>SUM(D20:H20)</f>
        <v>0</v>
      </c>
    </row>
    <row r="21" spans="1:9">
      <c r="A21" s="608"/>
      <c r="B21" s="609"/>
      <c r="C21" s="2" t="s">
        <v>53</v>
      </c>
      <c r="D21" s="257"/>
      <c r="E21" s="257"/>
      <c r="F21" s="257"/>
      <c r="G21" s="257"/>
      <c r="H21" s="257"/>
      <c r="I21" s="258">
        <f>SUM(D21:H21)</f>
        <v>0</v>
      </c>
    </row>
    <row r="22" spans="1:9" s="1" customFormat="1">
      <c r="A22" s="608"/>
      <c r="B22" s="609"/>
      <c r="C22" s="22" t="s">
        <v>46</v>
      </c>
      <c r="D22" s="259">
        <f>IF(SUM(D20:D21)&gt;=25000,25000,SUM(D20:D21))</f>
        <v>0</v>
      </c>
      <c r="E22" s="260">
        <f>IF(D24&gt;=25000,0,IF(E24&gt;=25000,25000-D24,SUM(E20:E21)))</f>
        <v>0</v>
      </c>
      <c r="F22" s="260">
        <f>IF(E24&gt;=25000,0,IF(F24&gt;=25000,25000-E24,SUM(F20:F21)))</f>
        <v>0</v>
      </c>
      <c r="G22" s="260">
        <f>IF(F24&gt;=25000,0,IF(G24&gt;=25000,25000-F24,SUM(G20:G21)))</f>
        <v>0</v>
      </c>
      <c r="H22" s="260">
        <f>IF(G24&gt;=25000,0,IF(H24&gt;=25000,25000-G24,SUM(H20:H21)))</f>
        <v>0</v>
      </c>
      <c r="I22" s="260">
        <f>SUM(D22:H22)</f>
        <v>0</v>
      </c>
    </row>
    <row r="23" spans="1:9">
      <c r="A23" s="608"/>
      <c r="B23" s="609"/>
      <c r="C23" s="12" t="s">
        <v>47</v>
      </c>
      <c r="D23" s="259">
        <f>SUM(D20:D21)-D22</f>
        <v>0</v>
      </c>
      <c r="E23" s="259">
        <f>SUM(E20:E21)-E22</f>
        <v>0</v>
      </c>
      <c r="F23" s="259">
        <f>SUM(F20:F21)-F22</f>
        <v>0</v>
      </c>
      <c r="G23" s="259">
        <f>SUM(G20:G21)-G22</f>
        <v>0</v>
      </c>
      <c r="H23" s="259">
        <f>SUM(H20:H21)-H22</f>
        <v>0</v>
      </c>
      <c r="I23" s="260">
        <f>SUM(D23:H23)</f>
        <v>0</v>
      </c>
    </row>
    <row r="24" spans="1:9" hidden="1">
      <c r="A24" s="608"/>
      <c r="B24" s="609"/>
      <c r="C24" s="12" t="s">
        <v>79</v>
      </c>
      <c r="D24" s="259">
        <f>SUM(D20:D21)</f>
        <v>0</v>
      </c>
      <c r="E24" s="259">
        <f>SUM(D20:D21,E20:E21)</f>
        <v>0</v>
      </c>
      <c r="F24" s="260">
        <f>SUM(D20:D21,E20:E21,F20:F21)</f>
        <v>0</v>
      </c>
      <c r="G24" s="260">
        <f>SUM(D20:D21,E20:E21,F20:F21,G20:G21)</f>
        <v>0</v>
      </c>
      <c r="H24" s="260">
        <f>SUM(D20:D21,E20:E21,F20:F21,G20:G21,H20:H21)</f>
        <v>0</v>
      </c>
      <c r="I24" s="260">
        <f>SUM(D25:H25)</f>
        <v>0</v>
      </c>
    </row>
    <row r="25" spans="1:9" s="1" customFormat="1">
      <c r="A25" s="610"/>
      <c r="B25" s="611"/>
      <c r="C25" s="13" t="s">
        <v>42</v>
      </c>
      <c r="D25" s="261">
        <f>ROUNDUP(SUM(D22:D23), 0)</f>
        <v>0</v>
      </c>
      <c r="E25" s="261">
        <f>ROUNDUP(SUM(E22:E23), 0)</f>
        <v>0</v>
      </c>
      <c r="F25" s="261">
        <f>ROUNDUP(SUM(F22:F23), 0)</f>
        <v>0</v>
      </c>
      <c r="G25" s="261">
        <f>ROUNDUP(SUM(G22:G23), 0)</f>
        <v>0</v>
      </c>
      <c r="H25" s="261">
        <f>ROUNDUP(SUM(H22:H23), 0)</f>
        <v>0</v>
      </c>
      <c r="I25" s="262">
        <f>SUM(D25:H25)</f>
        <v>0</v>
      </c>
    </row>
    <row r="26" spans="1:9">
      <c r="A26" s="20">
        <v>5</v>
      </c>
      <c r="B26" s="41"/>
      <c r="C26" s="2" t="s">
        <v>52</v>
      </c>
      <c r="D26" s="257"/>
      <c r="E26" s="257"/>
      <c r="F26" s="257"/>
      <c r="G26" s="257"/>
      <c r="H26" s="257"/>
      <c r="I26" s="258">
        <f>SUM(D26:H26)</f>
        <v>0</v>
      </c>
    </row>
    <row r="27" spans="1:9">
      <c r="A27" s="608"/>
      <c r="B27" s="609"/>
      <c r="C27" s="2" t="s">
        <v>53</v>
      </c>
      <c r="D27" s="257"/>
      <c r="E27" s="257"/>
      <c r="F27" s="257"/>
      <c r="G27" s="257"/>
      <c r="H27" s="257"/>
      <c r="I27" s="258">
        <f>SUM(D27:H27)</f>
        <v>0</v>
      </c>
    </row>
    <row r="28" spans="1:9" s="1" customFormat="1">
      <c r="A28" s="608"/>
      <c r="B28" s="609"/>
      <c r="C28" s="22" t="s">
        <v>46</v>
      </c>
      <c r="D28" s="259">
        <f>IF(SUM(D26:D27)&gt;=25000,25000,SUM(D26:D27))</f>
        <v>0</v>
      </c>
      <c r="E28" s="260">
        <f>IF(D30&gt;=25000,0,IF(E30&gt;=25000,25000-D30,SUM(E26:E27)))</f>
        <v>0</v>
      </c>
      <c r="F28" s="260">
        <f>IF(E30&gt;=25000,0,IF(F30&gt;=25000,25000-E30,SUM(F26:F27)))</f>
        <v>0</v>
      </c>
      <c r="G28" s="260">
        <f>IF(F30&gt;=25000,0,IF(G30&gt;=25000,25000-F30,SUM(G26:G27)))</f>
        <v>0</v>
      </c>
      <c r="H28" s="260">
        <f>IF(G30&gt;=25000,0,IF(H30&gt;=25000,25000-G30,SUM(H26:H27)))</f>
        <v>0</v>
      </c>
      <c r="I28" s="260">
        <f>SUM(D28:H28)</f>
        <v>0</v>
      </c>
    </row>
    <row r="29" spans="1:9">
      <c r="A29" s="608"/>
      <c r="B29" s="609"/>
      <c r="C29" s="12" t="s">
        <v>47</v>
      </c>
      <c r="D29" s="259">
        <f>SUM(D26:D27)-D28</f>
        <v>0</v>
      </c>
      <c r="E29" s="259">
        <f>SUM(E26:E27)-E28</f>
        <v>0</v>
      </c>
      <c r="F29" s="259">
        <f>SUM(F26:F27)-F28</f>
        <v>0</v>
      </c>
      <c r="G29" s="259">
        <f>SUM(G26:G27)-G28</f>
        <v>0</v>
      </c>
      <c r="H29" s="259">
        <f>SUM(H26:H27)-H28</f>
        <v>0</v>
      </c>
      <c r="I29" s="260">
        <f>SUM(D29:H29)</f>
        <v>0</v>
      </c>
    </row>
    <row r="30" spans="1:9" hidden="1">
      <c r="A30" s="608"/>
      <c r="B30" s="609"/>
      <c r="C30" s="12" t="s">
        <v>79</v>
      </c>
      <c r="D30" s="259">
        <f>SUM(D26:D27)</f>
        <v>0</v>
      </c>
      <c r="E30" s="259">
        <f>SUM(D26:D27,E26:E27)</f>
        <v>0</v>
      </c>
      <c r="F30" s="260">
        <f>SUM(D26:D27,E26:E27,F26:F27)</f>
        <v>0</v>
      </c>
      <c r="G30" s="260">
        <f>SUM(D26:D27,E26:E27,F26:F27,G26:G27)</f>
        <v>0</v>
      </c>
      <c r="H30" s="260">
        <f>SUM(D26:D27,E26:E27,F26:F27,G26:G27,H26:H27)</f>
        <v>0</v>
      </c>
      <c r="I30" s="260">
        <f>SUM(D31:H31)</f>
        <v>0</v>
      </c>
    </row>
    <row r="31" spans="1:9" s="1" customFormat="1">
      <c r="A31" s="610"/>
      <c r="B31" s="611"/>
      <c r="C31" s="13" t="s">
        <v>42</v>
      </c>
      <c r="D31" s="261">
        <f>ROUNDUP(SUM(D28:D29), 0)</f>
        <v>0</v>
      </c>
      <c r="E31" s="261">
        <f>ROUNDUP(SUM(E28:E29), 0)</f>
        <v>0</v>
      </c>
      <c r="F31" s="261">
        <f>ROUNDUP(SUM(F28:F29), 0)</f>
        <v>0</v>
      </c>
      <c r="G31" s="261">
        <f>ROUNDUP(SUM(G28:G29), 0)</f>
        <v>0</v>
      </c>
      <c r="H31" s="261">
        <f>ROUNDUP(SUM(H28:H29), 0)</f>
        <v>0</v>
      </c>
      <c r="I31" s="262">
        <f>SUM(D31:H31)</f>
        <v>0</v>
      </c>
    </row>
    <row r="32" spans="1:9">
      <c r="A32" s="20">
        <v>6</v>
      </c>
      <c r="B32" s="41"/>
      <c r="C32" s="2" t="s">
        <v>52</v>
      </c>
      <c r="D32" s="257"/>
      <c r="E32" s="257"/>
      <c r="F32" s="257"/>
      <c r="G32" s="257"/>
      <c r="H32" s="257"/>
      <c r="I32" s="258">
        <f>SUM(D32:H32)</f>
        <v>0</v>
      </c>
    </row>
    <row r="33" spans="1:9">
      <c r="A33" s="608"/>
      <c r="B33" s="609"/>
      <c r="C33" s="2" t="s">
        <v>53</v>
      </c>
      <c r="D33" s="257"/>
      <c r="E33" s="257"/>
      <c r="F33" s="257"/>
      <c r="G33" s="257"/>
      <c r="H33" s="257"/>
      <c r="I33" s="258">
        <f>SUM(D33:H33)</f>
        <v>0</v>
      </c>
    </row>
    <row r="34" spans="1:9" s="1" customFormat="1">
      <c r="A34" s="608"/>
      <c r="B34" s="609"/>
      <c r="C34" s="22" t="s">
        <v>46</v>
      </c>
      <c r="D34" s="259">
        <f>IF(SUM(D32:D33)&gt;=25000,25000,SUM(D32:D33))</f>
        <v>0</v>
      </c>
      <c r="E34" s="260">
        <f>IF(D36&gt;=25000,0,IF(E36&gt;=25000,25000-D36,SUM(E32:E33)))</f>
        <v>0</v>
      </c>
      <c r="F34" s="260">
        <f>IF(E36&gt;=25000,0,IF(F36&gt;=25000,25000-E36,SUM(F32:F33)))</f>
        <v>0</v>
      </c>
      <c r="G34" s="260">
        <f>IF(F36&gt;=25000,0,IF(G36&gt;=25000,25000-F36,SUM(G32:G33)))</f>
        <v>0</v>
      </c>
      <c r="H34" s="260">
        <f>IF(G36&gt;=25000,0,IF(H36&gt;=25000,25000-G36,SUM(H32:H33)))</f>
        <v>0</v>
      </c>
      <c r="I34" s="260">
        <f>SUM(D34:H34)</f>
        <v>0</v>
      </c>
    </row>
    <row r="35" spans="1:9">
      <c r="A35" s="608"/>
      <c r="B35" s="609"/>
      <c r="C35" s="12" t="s">
        <v>47</v>
      </c>
      <c r="D35" s="259">
        <f>SUM(D32:D33)-D34</f>
        <v>0</v>
      </c>
      <c r="E35" s="259">
        <f>SUM(E32:E33)-E34</f>
        <v>0</v>
      </c>
      <c r="F35" s="259">
        <f>SUM(F32:F33)-F34</f>
        <v>0</v>
      </c>
      <c r="G35" s="259">
        <f>SUM(G32:G33)-G34</f>
        <v>0</v>
      </c>
      <c r="H35" s="259">
        <f>SUM(H32:H33)-H34</f>
        <v>0</v>
      </c>
      <c r="I35" s="260">
        <f>SUM(D35:H35)</f>
        <v>0</v>
      </c>
    </row>
    <row r="36" spans="1:9" hidden="1">
      <c r="A36" s="608"/>
      <c r="B36" s="609"/>
      <c r="C36" s="12" t="s">
        <v>79</v>
      </c>
      <c r="D36" s="259">
        <f>SUM(D32:D33)</f>
        <v>0</v>
      </c>
      <c r="E36" s="259">
        <f>SUM(D32:D33,E32:E33)</f>
        <v>0</v>
      </c>
      <c r="F36" s="260">
        <f>SUM(D32:D33,E32:E33,F32:F33)</f>
        <v>0</v>
      </c>
      <c r="G36" s="260">
        <f>SUM(D32:D33,E32:E33,F32:F33,G32:G33)</f>
        <v>0</v>
      </c>
      <c r="H36" s="260">
        <f>SUM(D32:D33,E32:E33,F32:F33,G32:G33,H32:H33)</f>
        <v>0</v>
      </c>
      <c r="I36" s="260">
        <f>SUM(D37:H37)</f>
        <v>0</v>
      </c>
    </row>
    <row r="37" spans="1:9" s="1" customFormat="1">
      <c r="A37" s="610"/>
      <c r="B37" s="611"/>
      <c r="C37" s="13" t="s">
        <v>42</v>
      </c>
      <c r="D37" s="261">
        <f>ROUNDUP(SUM(D34:D35), 0)</f>
        <v>0</v>
      </c>
      <c r="E37" s="261">
        <f>ROUNDUP(SUM(E34:E35), 0)</f>
        <v>0</v>
      </c>
      <c r="F37" s="261">
        <f>ROUNDUP(SUM(F34:F35), 0)</f>
        <v>0</v>
      </c>
      <c r="G37" s="261">
        <f>ROUNDUP(SUM(G34:G35), 0)</f>
        <v>0</v>
      </c>
      <c r="H37" s="261">
        <f>ROUNDUP(SUM(H34:H35), 0)</f>
        <v>0</v>
      </c>
      <c r="I37" s="262">
        <f>SUM(D37:H37)</f>
        <v>0</v>
      </c>
    </row>
    <row r="38" spans="1:9">
      <c r="A38" s="20">
        <v>7</v>
      </c>
      <c r="B38" s="41"/>
      <c r="C38" s="2" t="s">
        <v>52</v>
      </c>
      <c r="D38" s="257"/>
      <c r="E38" s="257"/>
      <c r="F38" s="257"/>
      <c r="G38" s="257"/>
      <c r="H38" s="257"/>
      <c r="I38" s="258">
        <f>SUM(D38:H38)</f>
        <v>0</v>
      </c>
    </row>
    <row r="39" spans="1:9">
      <c r="A39" s="608"/>
      <c r="B39" s="609"/>
      <c r="C39" s="2" t="s">
        <v>53</v>
      </c>
      <c r="D39" s="257"/>
      <c r="E39" s="257"/>
      <c r="F39" s="257"/>
      <c r="G39" s="257"/>
      <c r="H39" s="257"/>
      <c r="I39" s="258">
        <f>SUM(D39:H39)</f>
        <v>0</v>
      </c>
    </row>
    <row r="40" spans="1:9" s="1" customFormat="1">
      <c r="A40" s="608"/>
      <c r="B40" s="609"/>
      <c r="C40" s="22" t="s">
        <v>46</v>
      </c>
      <c r="D40" s="259">
        <f>IF(SUM(D38:D39)&gt;=25000,25000,SUM(D38:D39))</f>
        <v>0</v>
      </c>
      <c r="E40" s="260">
        <f>IF(D42&gt;=25000,0,IF(E42&gt;=25000,25000-D42,SUM(E38:E39)))</f>
        <v>0</v>
      </c>
      <c r="F40" s="260">
        <f>IF(E42&gt;=25000,0,IF(F42&gt;=25000,25000-E42,SUM(F38:F39)))</f>
        <v>0</v>
      </c>
      <c r="G40" s="260">
        <f>IF(F42&gt;=25000,0,IF(G42&gt;=25000,25000-F42,SUM(G38:G39)))</f>
        <v>0</v>
      </c>
      <c r="H40" s="260">
        <f>IF(G42&gt;=25000,0,IF(H42&gt;=25000,25000-G42,SUM(H38:H39)))</f>
        <v>0</v>
      </c>
      <c r="I40" s="260">
        <f>SUM(D40:H40)</f>
        <v>0</v>
      </c>
    </row>
    <row r="41" spans="1:9">
      <c r="A41" s="608"/>
      <c r="B41" s="609"/>
      <c r="C41" s="12" t="s">
        <v>47</v>
      </c>
      <c r="D41" s="259">
        <f>SUM(D38:D39)-D40</f>
        <v>0</v>
      </c>
      <c r="E41" s="259">
        <f>SUM(E38:E39)-E40</f>
        <v>0</v>
      </c>
      <c r="F41" s="259">
        <f>SUM(F38:F39)-F40</f>
        <v>0</v>
      </c>
      <c r="G41" s="259">
        <f>SUM(G38:G39)-G40</f>
        <v>0</v>
      </c>
      <c r="H41" s="259">
        <f>SUM(H38:H39)-H40</f>
        <v>0</v>
      </c>
      <c r="I41" s="260">
        <f>SUM(D41:H41)</f>
        <v>0</v>
      </c>
    </row>
    <row r="42" spans="1:9" hidden="1">
      <c r="A42" s="608"/>
      <c r="B42" s="609"/>
      <c r="C42" s="12" t="s">
        <v>79</v>
      </c>
      <c r="D42" s="259">
        <f>SUM(D38:D39)</f>
        <v>0</v>
      </c>
      <c r="E42" s="259">
        <f>SUM(D38:D39,E38:E39)</f>
        <v>0</v>
      </c>
      <c r="F42" s="260">
        <f>SUM(D38:D39,E38:E39,F38:F39)</f>
        <v>0</v>
      </c>
      <c r="G42" s="260">
        <f>SUM(D38:D39,E38:E39,F38:F39,G38:G39)</f>
        <v>0</v>
      </c>
      <c r="H42" s="260">
        <f>SUM(D38:D39,E38:E39,F38:F39,G38:G39,H38:H39)</f>
        <v>0</v>
      </c>
      <c r="I42" s="260">
        <f>SUM(D43:H43)</f>
        <v>0</v>
      </c>
    </row>
    <row r="43" spans="1:9" s="1" customFormat="1">
      <c r="A43" s="610"/>
      <c r="B43" s="611"/>
      <c r="C43" s="13" t="s">
        <v>42</v>
      </c>
      <c r="D43" s="261">
        <f>ROUNDUP(SUM(D40:D41), 0)</f>
        <v>0</v>
      </c>
      <c r="E43" s="261">
        <f>ROUNDUP(SUM(E40:E41), 0)</f>
        <v>0</v>
      </c>
      <c r="F43" s="261">
        <f>ROUNDUP(SUM(F40:F41), 0)</f>
        <v>0</v>
      </c>
      <c r="G43" s="261">
        <f>ROUNDUP(SUM(G40:G41), 0)</f>
        <v>0</v>
      </c>
      <c r="H43" s="261">
        <f>ROUNDUP(SUM(H40:H41), 0)</f>
        <v>0</v>
      </c>
      <c r="I43" s="262">
        <f>SUM(D43:H43)</f>
        <v>0</v>
      </c>
    </row>
    <row r="44" spans="1:9">
      <c r="A44" s="20">
        <v>8</v>
      </c>
      <c r="B44" s="41"/>
      <c r="C44" s="2" t="s">
        <v>52</v>
      </c>
      <c r="D44" s="257"/>
      <c r="E44" s="257"/>
      <c r="F44" s="257"/>
      <c r="G44" s="257"/>
      <c r="H44" s="257"/>
      <c r="I44" s="258">
        <f>SUM(D44:H44)</f>
        <v>0</v>
      </c>
    </row>
    <row r="45" spans="1:9">
      <c r="A45" s="608"/>
      <c r="B45" s="609"/>
      <c r="C45" s="2" t="s">
        <v>53</v>
      </c>
      <c r="D45" s="257"/>
      <c r="E45" s="257"/>
      <c r="F45" s="257"/>
      <c r="G45" s="257"/>
      <c r="H45" s="257"/>
      <c r="I45" s="258">
        <f>SUM(D45:H45)</f>
        <v>0</v>
      </c>
    </row>
    <row r="46" spans="1:9" s="1" customFormat="1">
      <c r="A46" s="608"/>
      <c r="B46" s="609"/>
      <c r="C46" s="22" t="s">
        <v>46</v>
      </c>
      <c r="D46" s="259">
        <f>IF(SUM(D44:D45)&gt;=25000,25000,SUM(D44:D45))</f>
        <v>0</v>
      </c>
      <c r="E46" s="260">
        <f>IF(D48&gt;=25000,0,IF(E48&gt;=25000,25000-D48,SUM(E44:E45)))</f>
        <v>0</v>
      </c>
      <c r="F46" s="260">
        <f>IF(E48&gt;=25000,0,IF(F48&gt;=25000,25000-E48,SUM(F44:F45)))</f>
        <v>0</v>
      </c>
      <c r="G46" s="260">
        <f>IF(F48&gt;=25000,0,IF(G48&gt;=25000,25000-F48,SUM(G44:G45)))</f>
        <v>0</v>
      </c>
      <c r="H46" s="260">
        <f>IF(G48&gt;=25000,0,IF(H48&gt;=25000,25000-G48,SUM(H44:H45)))</f>
        <v>0</v>
      </c>
      <c r="I46" s="260">
        <f>SUM(D46:H46)</f>
        <v>0</v>
      </c>
    </row>
    <row r="47" spans="1:9">
      <c r="A47" s="608"/>
      <c r="B47" s="609"/>
      <c r="C47" s="12" t="s">
        <v>47</v>
      </c>
      <c r="D47" s="259">
        <f>SUM(D44:D45)-D46</f>
        <v>0</v>
      </c>
      <c r="E47" s="259">
        <f>SUM(E44:E45)-E46</f>
        <v>0</v>
      </c>
      <c r="F47" s="259">
        <f>SUM(F44:F45)-F46</f>
        <v>0</v>
      </c>
      <c r="G47" s="259">
        <f>SUM(G44:G45)-G46</f>
        <v>0</v>
      </c>
      <c r="H47" s="259">
        <f>SUM(H44:H45)-H46</f>
        <v>0</v>
      </c>
      <c r="I47" s="260">
        <f>SUM(D47:H47)</f>
        <v>0</v>
      </c>
    </row>
    <row r="48" spans="1:9" hidden="1">
      <c r="A48" s="608"/>
      <c r="B48" s="609"/>
      <c r="C48" s="12" t="s">
        <v>79</v>
      </c>
      <c r="D48" s="259">
        <f>SUM(D44:D45)</f>
        <v>0</v>
      </c>
      <c r="E48" s="259">
        <f>SUM(D44:D45,E44:E45)</f>
        <v>0</v>
      </c>
      <c r="F48" s="260">
        <f>SUM(D44:D45,E44:E45,F44:F45)</f>
        <v>0</v>
      </c>
      <c r="G48" s="260">
        <f>SUM(D44:D45,E44:E45,F44:F45,G44:G45)</f>
        <v>0</v>
      </c>
      <c r="H48" s="260">
        <f>SUM(D44:D45,E44:E45,F44:F45,G44:G45,H44:H45)</f>
        <v>0</v>
      </c>
      <c r="I48" s="260">
        <f>SUM(D49:H49)</f>
        <v>0</v>
      </c>
    </row>
    <row r="49" spans="1:9" s="1" customFormat="1">
      <c r="A49" s="610"/>
      <c r="B49" s="611"/>
      <c r="C49" s="13" t="s">
        <v>42</v>
      </c>
      <c r="D49" s="261">
        <f>ROUNDUP(SUM(D46:D47), 0)</f>
        <v>0</v>
      </c>
      <c r="E49" s="261">
        <f>ROUNDUP(SUM(E46:E47), 0)</f>
        <v>0</v>
      </c>
      <c r="F49" s="261">
        <f>ROUNDUP(SUM(F46:F47), 0)</f>
        <v>0</v>
      </c>
      <c r="G49" s="261">
        <f>ROUNDUP(SUM(G46:G47), 0)</f>
        <v>0</v>
      </c>
      <c r="H49" s="261">
        <f>ROUNDUP(SUM(H46:H47), 0)</f>
        <v>0</v>
      </c>
      <c r="I49" s="262">
        <f>SUM(D49:H49)</f>
        <v>0</v>
      </c>
    </row>
    <row r="50" spans="1:9">
      <c r="A50" s="20">
        <v>9</v>
      </c>
      <c r="B50" s="41"/>
      <c r="C50" s="2" t="s">
        <v>52</v>
      </c>
      <c r="D50" s="257"/>
      <c r="E50" s="257"/>
      <c r="F50" s="257"/>
      <c r="G50" s="257"/>
      <c r="H50" s="257"/>
      <c r="I50" s="258">
        <f>SUM(D50:H50)</f>
        <v>0</v>
      </c>
    </row>
    <row r="51" spans="1:9">
      <c r="A51" s="608"/>
      <c r="B51" s="609"/>
      <c r="C51" s="2" t="s">
        <v>53</v>
      </c>
      <c r="D51" s="257"/>
      <c r="E51" s="257"/>
      <c r="F51" s="257"/>
      <c r="G51" s="257"/>
      <c r="H51" s="257"/>
      <c r="I51" s="258">
        <f>SUM(D51:H51)</f>
        <v>0</v>
      </c>
    </row>
    <row r="52" spans="1:9" s="1" customFormat="1">
      <c r="A52" s="608"/>
      <c r="B52" s="609"/>
      <c r="C52" s="22" t="s">
        <v>46</v>
      </c>
      <c r="D52" s="259">
        <f>IF(SUM(D50:D51)&gt;=25000,25000,SUM(D50:D51))</f>
        <v>0</v>
      </c>
      <c r="E52" s="260">
        <f>IF(D54&gt;=25000,0,IF(E54&gt;=25000,25000-D54,SUM(E50:E51)))</f>
        <v>0</v>
      </c>
      <c r="F52" s="260">
        <f>IF(E54&gt;=25000,0,IF(F54&gt;=25000,25000-E54,SUM(F50:F51)))</f>
        <v>0</v>
      </c>
      <c r="G52" s="260">
        <f>IF(F54&gt;=25000,0,IF(G54&gt;=25000,25000-F54,SUM(G50:G51)))</f>
        <v>0</v>
      </c>
      <c r="H52" s="260">
        <f>IF(G54&gt;=25000,0,IF(H54&gt;=25000,25000-G54,SUM(H50:H51)))</f>
        <v>0</v>
      </c>
      <c r="I52" s="260">
        <f>SUM(D52:H52)</f>
        <v>0</v>
      </c>
    </row>
    <row r="53" spans="1:9">
      <c r="A53" s="608"/>
      <c r="B53" s="609"/>
      <c r="C53" s="12" t="s">
        <v>47</v>
      </c>
      <c r="D53" s="259">
        <f>SUM(D50:D51)-D52</f>
        <v>0</v>
      </c>
      <c r="E53" s="259">
        <f>SUM(E50:E51)-E52</f>
        <v>0</v>
      </c>
      <c r="F53" s="259">
        <f>SUM(F50:F51)-F52</f>
        <v>0</v>
      </c>
      <c r="G53" s="259">
        <f>SUM(G50:G51)-G52</f>
        <v>0</v>
      </c>
      <c r="H53" s="259">
        <f>SUM(H50:H51)-H52</f>
        <v>0</v>
      </c>
      <c r="I53" s="260">
        <f>SUM(D53:H53)</f>
        <v>0</v>
      </c>
    </row>
    <row r="54" spans="1:9" hidden="1">
      <c r="A54" s="608"/>
      <c r="B54" s="609"/>
      <c r="C54" s="12" t="s">
        <v>79</v>
      </c>
      <c r="D54" s="259">
        <f>SUM(D50:D51)</f>
        <v>0</v>
      </c>
      <c r="E54" s="259">
        <f>SUM(D50:D51,E50:E51)</f>
        <v>0</v>
      </c>
      <c r="F54" s="260">
        <f>SUM(D50:D51,E50:E51,F50:F51)</f>
        <v>0</v>
      </c>
      <c r="G54" s="260">
        <f>SUM(D50:D51,E50:E51,F50:F51,G50:G51)</f>
        <v>0</v>
      </c>
      <c r="H54" s="260">
        <f>SUM(D50:D51,E50:E51,F50:F51,G50:G51,H50:H51)</f>
        <v>0</v>
      </c>
      <c r="I54" s="260">
        <f>SUM(D55:H55)</f>
        <v>0</v>
      </c>
    </row>
    <row r="55" spans="1:9" s="1" customFormat="1">
      <c r="A55" s="610"/>
      <c r="B55" s="611"/>
      <c r="C55" s="13" t="s">
        <v>42</v>
      </c>
      <c r="D55" s="261">
        <f>ROUNDUP(SUM(D52:D53), 0)</f>
        <v>0</v>
      </c>
      <c r="E55" s="261">
        <f>ROUNDUP(SUM(E52:E53), 0)</f>
        <v>0</v>
      </c>
      <c r="F55" s="261">
        <f>ROUNDUP(SUM(F52:F53), 0)</f>
        <v>0</v>
      </c>
      <c r="G55" s="261">
        <f>ROUNDUP(SUM(G52:G53), 0)</f>
        <v>0</v>
      </c>
      <c r="H55" s="261">
        <f>ROUNDUP(SUM(H52:H53), 0)</f>
        <v>0</v>
      </c>
      <c r="I55" s="262">
        <f>SUM(D55:H55)</f>
        <v>0</v>
      </c>
    </row>
    <row r="56" spans="1:9" s="1" customFormat="1">
      <c r="A56" s="20">
        <v>10</v>
      </c>
      <c r="B56" s="41"/>
      <c r="C56" s="2" t="s">
        <v>52</v>
      </c>
      <c r="D56" s="257"/>
      <c r="E56" s="257"/>
      <c r="F56" s="257"/>
      <c r="G56" s="257"/>
      <c r="H56" s="257"/>
      <c r="I56" s="258">
        <f>SUM(D56:H56)</f>
        <v>0</v>
      </c>
    </row>
    <row r="57" spans="1:9" s="1" customFormat="1">
      <c r="A57" s="608"/>
      <c r="B57" s="609"/>
      <c r="C57" s="2" t="s">
        <v>53</v>
      </c>
      <c r="D57" s="257"/>
      <c r="E57" s="257"/>
      <c r="F57" s="257"/>
      <c r="G57" s="257"/>
      <c r="H57" s="257"/>
      <c r="I57" s="258">
        <f>SUM(D57:H57)</f>
        <v>0</v>
      </c>
    </row>
    <row r="58" spans="1:9" s="1" customFormat="1">
      <c r="A58" s="608"/>
      <c r="B58" s="609"/>
      <c r="C58" s="22" t="s">
        <v>46</v>
      </c>
      <c r="D58" s="259">
        <f>IF(SUM(D56:D57)&gt;=25000,25000,SUM(D56:D57))</f>
        <v>0</v>
      </c>
      <c r="E58" s="260">
        <f>IF(D60&gt;=25000,0,IF(E60&gt;=25000,25000-D60,SUM(E56:E57)))</f>
        <v>0</v>
      </c>
      <c r="F58" s="260">
        <f>IF(E60&gt;=25000,0,IF(F60&gt;=25000,25000-E60,SUM(F56:F57)))</f>
        <v>0</v>
      </c>
      <c r="G58" s="260">
        <f>IF(F60&gt;=25000,0,IF(G60&gt;=25000,25000-F60,SUM(G56:G57)))</f>
        <v>0</v>
      </c>
      <c r="H58" s="260">
        <f>IF(G60&gt;=25000,0,IF(H60&gt;=25000,25000-G60,SUM(H56:H57)))</f>
        <v>0</v>
      </c>
      <c r="I58" s="260">
        <f>SUM(D58:H58)</f>
        <v>0</v>
      </c>
    </row>
    <row r="59" spans="1:9" s="1" customFormat="1">
      <c r="A59" s="608"/>
      <c r="B59" s="609"/>
      <c r="C59" s="12" t="s">
        <v>47</v>
      </c>
      <c r="D59" s="259">
        <f>SUM(D56:D57)-D58</f>
        <v>0</v>
      </c>
      <c r="E59" s="259">
        <f>SUM(E56:E57)-E58</f>
        <v>0</v>
      </c>
      <c r="F59" s="259">
        <f>SUM(F56:F57)-F58</f>
        <v>0</v>
      </c>
      <c r="G59" s="259">
        <f>SUM(G56:G57)-G58</f>
        <v>0</v>
      </c>
      <c r="H59" s="259">
        <f>SUM(H56:H57)-H58</f>
        <v>0</v>
      </c>
      <c r="I59" s="260">
        <f>SUM(D59:H59)</f>
        <v>0</v>
      </c>
    </row>
    <row r="60" spans="1:9" s="1" customFormat="1" hidden="1">
      <c r="A60" s="608"/>
      <c r="B60" s="609"/>
      <c r="C60" s="12" t="s">
        <v>79</v>
      </c>
      <c r="D60" s="259">
        <f>SUM(D56:D57)</f>
        <v>0</v>
      </c>
      <c r="E60" s="259">
        <f>SUM(D56:D57,E56:E57)</f>
        <v>0</v>
      </c>
      <c r="F60" s="260">
        <f>SUM(D56:D57,E56:E57,F56:F57)</f>
        <v>0</v>
      </c>
      <c r="G60" s="260">
        <f>SUM(D56:D57,E56:E57,F56:F57,G56:G57)</f>
        <v>0</v>
      </c>
      <c r="H60" s="260">
        <f>SUM(D56:D57,E56:E57,F56:F57,G56:G57,H56:H57)</f>
        <v>0</v>
      </c>
      <c r="I60" s="260">
        <f>SUM(D61:H61)</f>
        <v>0</v>
      </c>
    </row>
    <row r="61" spans="1:9" s="1" customFormat="1">
      <c r="A61" s="610"/>
      <c r="B61" s="611"/>
      <c r="C61" s="13" t="s">
        <v>42</v>
      </c>
      <c r="D61" s="261">
        <f>ROUNDUP(SUM(D58:D59), 0)</f>
        <v>0</v>
      </c>
      <c r="E61" s="261">
        <f>ROUNDUP(SUM(E58:E59), 0)</f>
        <v>0</v>
      </c>
      <c r="F61" s="261">
        <f>ROUNDUP(SUM(F58:F59), 0)</f>
        <v>0</v>
      </c>
      <c r="G61" s="261">
        <f>ROUNDUP(SUM(G58:G59), 0)</f>
        <v>0</v>
      </c>
      <c r="H61" s="261">
        <f>ROUNDUP(SUM(H58:H59), 0)</f>
        <v>0</v>
      </c>
      <c r="I61" s="262">
        <f>SUM(D61:H61)</f>
        <v>0</v>
      </c>
    </row>
    <row r="62" spans="1:9" s="1" customFormat="1">
      <c r="A62" s="20">
        <v>11</v>
      </c>
      <c r="B62" s="41"/>
      <c r="C62" s="2" t="s">
        <v>52</v>
      </c>
      <c r="D62" s="257"/>
      <c r="E62" s="257"/>
      <c r="F62" s="257"/>
      <c r="G62" s="257"/>
      <c r="H62" s="257"/>
      <c r="I62" s="258">
        <f>SUM(D62:H62)</f>
        <v>0</v>
      </c>
    </row>
    <row r="63" spans="1:9" s="1" customFormat="1">
      <c r="A63" s="608"/>
      <c r="B63" s="609"/>
      <c r="C63" s="2" t="s">
        <v>53</v>
      </c>
      <c r="D63" s="257"/>
      <c r="E63" s="257"/>
      <c r="F63" s="257"/>
      <c r="G63" s="257"/>
      <c r="H63" s="257"/>
      <c r="I63" s="258">
        <f>SUM(D63:H63)</f>
        <v>0</v>
      </c>
    </row>
    <row r="64" spans="1:9" s="1" customFormat="1">
      <c r="A64" s="608"/>
      <c r="B64" s="609"/>
      <c r="C64" s="22" t="s">
        <v>46</v>
      </c>
      <c r="D64" s="259">
        <f>IF(SUM(D62:D63)&gt;=25000,25000,SUM(D62:D63))</f>
        <v>0</v>
      </c>
      <c r="E64" s="260">
        <f>IF(D66&gt;=25000,0,IF(E66&gt;=25000,25000-D66,SUM(E62:E63)))</f>
        <v>0</v>
      </c>
      <c r="F64" s="260">
        <f>IF(E66&gt;=25000,0,IF(F66&gt;=25000,25000-E66,SUM(F62:F63)))</f>
        <v>0</v>
      </c>
      <c r="G64" s="260">
        <f>IF(F66&gt;=25000,0,IF(G66&gt;=25000,25000-F66,SUM(G62:G63)))</f>
        <v>0</v>
      </c>
      <c r="H64" s="260">
        <f>IF(G66&gt;=25000,0,IF(H66&gt;=25000,25000-G66,SUM(H62:H63)))</f>
        <v>0</v>
      </c>
      <c r="I64" s="260">
        <f>SUM(D64:H64)</f>
        <v>0</v>
      </c>
    </row>
    <row r="65" spans="1:11">
      <c r="A65" s="608"/>
      <c r="B65" s="609"/>
      <c r="C65" s="12" t="s">
        <v>47</v>
      </c>
      <c r="D65" s="259">
        <f>SUM(D62:D63)-D64</f>
        <v>0</v>
      </c>
      <c r="E65" s="259">
        <f>SUM(E62:E63)-E64</f>
        <v>0</v>
      </c>
      <c r="F65" s="259">
        <f>SUM(F62:F63)-F64</f>
        <v>0</v>
      </c>
      <c r="G65" s="259">
        <f>SUM(G62:G63)-G64</f>
        <v>0</v>
      </c>
      <c r="H65" s="259">
        <f>SUM(H62:H63)-H64</f>
        <v>0</v>
      </c>
      <c r="I65" s="260">
        <f>SUM(D65:H65)</f>
        <v>0</v>
      </c>
    </row>
    <row r="66" spans="1:11" hidden="1">
      <c r="A66" s="608"/>
      <c r="B66" s="609"/>
      <c r="C66" s="12" t="s">
        <v>79</v>
      </c>
      <c r="D66" s="259">
        <f>SUM(D62:D63)</f>
        <v>0</v>
      </c>
      <c r="E66" s="259">
        <f>SUM(D62:D63,E62:E63)</f>
        <v>0</v>
      </c>
      <c r="F66" s="260">
        <f>SUM(D62:D63,E62:E63,F62:F63)</f>
        <v>0</v>
      </c>
      <c r="G66" s="260">
        <f>SUM(D62:D63,E62:E63,F62:F63,G62:G63)</f>
        <v>0</v>
      </c>
      <c r="H66" s="260">
        <f>SUM(D62:D63,E62:E63,F62:F63,G62:G63,H62:H63)</f>
        <v>0</v>
      </c>
      <c r="I66" s="260">
        <f>SUM(D67:H67)</f>
        <v>0</v>
      </c>
    </row>
    <row r="67" spans="1:11" s="1" customFormat="1">
      <c r="A67" s="610"/>
      <c r="B67" s="611"/>
      <c r="C67" s="13" t="s">
        <v>42</v>
      </c>
      <c r="D67" s="261">
        <f>ROUNDUP(SUM(D64:D65), 0)</f>
        <v>0</v>
      </c>
      <c r="E67" s="261">
        <f>ROUNDUP(SUM(E64:E65), 0)</f>
        <v>0</v>
      </c>
      <c r="F67" s="261">
        <f>ROUNDUP(SUM(F64:F65), 0)</f>
        <v>0</v>
      </c>
      <c r="G67" s="261">
        <f>ROUNDUP(SUM(G64:G65), 0)</f>
        <v>0</v>
      </c>
      <c r="H67" s="261">
        <f>ROUNDUP(SUM(H64:H65), 0)</f>
        <v>0</v>
      </c>
      <c r="I67" s="262">
        <f>SUM(D67:H67)</f>
        <v>0</v>
      </c>
    </row>
    <row r="68" spans="1:11">
      <c r="A68" s="20">
        <v>12</v>
      </c>
      <c r="B68" s="41"/>
      <c r="C68" s="2" t="s">
        <v>52</v>
      </c>
      <c r="D68" s="257"/>
      <c r="E68" s="257"/>
      <c r="F68" s="257"/>
      <c r="G68" s="257"/>
      <c r="H68" s="257"/>
      <c r="I68" s="258">
        <f>SUM(D68:H68)</f>
        <v>0</v>
      </c>
    </row>
    <row r="69" spans="1:11">
      <c r="A69" s="608"/>
      <c r="B69" s="609"/>
      <c r="C69" s="2" t="s">
        <v>53</v>
      </c>
      <c r="D69" s="257"/>
      <c r="E69" s="257"/>
      <c r="F69" s="257"/>
      <c r="G69" s="257"/>
      <c r="H69" s="257"/>
      <c r="I69" s="258">
        <f>SUM(D69:H69)</f>
        <v>0</v>
      </c>
    </row>
    <row r="70" spans="1:11" s="1" customFormat="1">
      <c r="A70" s="608"/>
      <c r="B70" s="609"/>
      <c r="C70" s="22" t="s">
        <v>46</v>
      </c>
      <c r="D70" s="259">
        <f>IF(SUM(D68:D69)&gt;=25000,25000,SUM(D68:D69))</f>
        <v>0</v>
      </c>
      <c r="E70" s="260">
        <f>IF(D72&gt;=25000,0,IF(E72&gt;=25000,25000-D72,SUM(E68:E69)))</f>
        <v>0</v>
      </c>
      <c r="F70" s="260">
        <f>IF(E72&gt;=25000,0,IF(F72&gt;=25000,25000-E72,SUM(F68:F69)))</f>
        <v>0</v>
      </c>
      <c r="G70" s="260">
        <f>IF(F72&gt;=25000,0,IF(G72&gt;=25000,25000-F72,SUM(G68:G69)))</f>
        <v>0</v>
      </c>
      <c r="H70" s="260">
        <f>IF(G72&gt;=25000,0,IF(H72&gt;=25000,25000-G72,SUM(H68:H69)))</f>
        <v>0</v>
      </c>
      <c r="I70" s="260">
        <f>SUM(D70:H70)</f>
        <v>0</v>
      </c>
    </row>
    <row r="71" spans="1:11" ht="13.5" thickBot="1">
      <c r="A71" s="608"/>
      <c r="B71" s="609"/>
      <c r="C71" s="12" t="s">
        <v>47</v>
      </c>
      <c r="D71" s="259">
        <f>SUM(D68:D69)-D70</f>
        <v>0</v>
      </c>
      <c r="E71" s="259">
        <f>SUM(E68:E69)-E70</f>
        <v>0</v>
      </c>
      <c r="F71" s="259">
        <f>SUM(F68:F69)-F70</f>
        <v>0</v>
      </c>
      <c r="G71" s="259">
        <f>SUM(G68:G69)-G70</f>
        <v>0</v>
      </c>
      <c r="H71" s="259">
        <f>SUM(H68:H69)-H70</f>
        <v>0</v>
      </c>
      <c r="I71" s="260">
        <f>SUM(D71:H71)</f>
        <v>0</v>
      </c>
      <c r="K71" s="21"/>
    </row>
    <row r="72" spans="1:11" ht="13.5" hidden="1" thickTop="1">
      <c r="A72" s="608"/>
      <c r="B72" s="609"/>
      <c r="C72" s="12" t="s">
        <v>79</v>
      </c>
      <c r="D72" s="259">
        <f>SUM(D68:D69)</f>
        <v>0</v>
      </c>
      <c r="E72" s="259">
        <f>SUM(D68:D69,E68:E69)</f>
        <v>0</v>
      </c>
      <c r="F72" s="260">
        <f>SUM(D68:D69,E68:E69,F68:F69)</f>
        <v>0</v>
      </c>
      <c r="G72" s="260">
        <f>SUM(D68:D69,E68:E69,F68:F69,G68:G69)</f>
        <v>0</v>
      </c>
      <c r="H72" s="260">
        <f>SUM(D68:D69,E68:E69,F68:F69,G68:G69,H68:H69)</f>
        <v>0</v>
      </c>
      <c r="I72" s="260">
        <f>SUM(D73:H73)</f>
        <v>0</v>
      </c>
    </row>
    <row r="73" spans="1:11" s="1" customFormat="1" ht="14.25" thickTop="1" thickBot="1">
      <c r="A73" s="608"/>
      <c r="B73" s="609"/>
      <c r="C73" s="45" t="s">
        <v>42</v>
      </c>
      <c r="D73" s="261">
        <f>ROUNDUP(SUM(D70:D71), 0)</f>
        <v>0</v>
      </c>
      <c r="E73" s="261">
        <f>ROUNDUP(SUM(E70:E71), 0)</f>
        <v>0</v>
      </c>
      <c r="F73" s="261">
        <f>ROUNDUP(SUM(F70:F71), 0)</f>
        <v>0</v>
      </c>
      <c r="G73" s="261">
        <f>ROUNDUP(SUM(G70:G71), 0)</f>
        <v>0</v>
      </c>
      <c r="H73" s="261">
        <f>ROUNDUP(SUM(H70:H71), 0)</f>
        <v>0</v>
      </c>
      <c r="I73" s="262">
        <f t="shared" ref="I73:I78" si="0">SUM(D73:H73)</f>
        <v>0</v>
      </c>
    </row>
    <row r="74" spans="1:11" ht="18.75" thickTop="1">
      <c r="A74" s="46" t="s">
        <v>49</v>
      </c>
      <c r="B74" s="52"/>
      <c r="C74" s="47" t="s">
        <v>52</v>
      </c>
      <c r="D74" s="260">
        <f>ROUNDUP(SUMIF($C$2:$C$73,$C$74,D2:D73), 0)</f>
        <v>0</v>
      </c>
      <c r="E74" s="260">
        <f>ROUNDUP(SUMIF($C$2:$C$73,$C$74,E2:E73), 0)</f>
        <v>0</v>
      </c>
      <c r="F74" s="260">
        <f>ROUNDUP(SUMIF($C$2:$C$73,$C$74,F2:F73), 0)</f>
        <v>0</v>
      </c>
      <c r="G74" s="260">
        <f>ROUNDUP(SUMIF($C$2:$C$73,$C$74,G2:G73), 0)</f>
        <v>0</v>
      </c>
      <c r="H74" s="260">
        <f>ROUNDUP(SUMIF($C$2:$C$73,$C$74,H2:H73), 0)</f>
        <v>0</v>
      </c>
      <c r="I74" s="263">
        <f>SUM(D74:H74)</f>
        <v>0</v>
      </c>
      <c r="J74" s="2"/>
    </row>
    <row r="75" spans="1:11">
      <c r="A75" s="76" t="s">
        <v>56</v>
      </c>
      <c r="B75" s="22"/>
      <c r="C75" s="75" t="s">
        <v>53</v>
      </c>
      <c r="D75" s="264">
        <f>ROUNDUP(SUMIF($C$2:$C$73,$C$75,D2:D73), 0)</f>
        <v>0</v>
      </c>
      <c r="E75" s="264">
        <f>ROUNDUP(SUMIF($C$2:$C$73,$C$75,E2:E73), 0)</f>
        <v>0</v>
      </c>
      <c r="F75" s="264">
        <f>ROUNDUP(SUMIF($C$2:$C$73,$C$75,F2:F73), 0)</f>
        <v>0</v>
      </c>
      <c r="G75" s="264">
        <f>ROUNDUP(SUMIF($C$2:$C$73,$C$75,G2:G73), 0)</f>
        <v>0</v>
      </c>
      <c r="H75" s="264">
        <f>ROUNDUP(SUMIF($C$2:$C$73,$C$75,H2:H73), 0)</f>
        <v>0</v>
      </c>
      <c r="I75" s="265">
        <f t="shared" si="0"/>
        <v>0</v>
      </c>
      <c r="J75" s="2"/>
    </row>
    <row r="76" spans="1:11" s="1" customFormat="1">
      <c r="A76" s="48"/>
      <c r="B76" s="41"/>
      <c r="C76" s="12" t="s">
        <v>46</v>
      </c>
      <c r="D76" s="260">
        <f>ROUNDUP(SUMIF($C$4:$C$73,$C$76,D4:D73), 0)</f>
        <v>0</v>
      </c>
      <c r="E76" s="260">
        <f>ROUNDUP(SUMIF($C$4:$C$73,$C$76,E4:E73), 0)</f>
        <v>0</v>
      </c>
      <c r="F76" s="260">
        <f>ROUNDUP(SUMIF($C$4:$C$73,$C$76,F4:F73), 0)</f>
        <v>0</v>
      </c>
      <c r="G76" s="260">
        <f>ROUNDUP(SUMIF($C$4:$C$73,$C$76,G4:G73), 0)</f>
        <v>0</v>
      </c>
      <c r="H76" s="260">
        <f>ROUNDUP(SUMIF($C$4:$C$73,$C$76,H4:H73), 0)</f>
        <v>0</v>
      </c>
      <c r="I76" s="266">
        <f t="shared" si="0"/>
        <v>0</v>
      </c>
    </row>
    <row r="77" spans="1:11">
      <c r="A77" s="49"/>
      <c r="C77" s="12" t="s">
        <v>47</v>
      </c>
      <c r="D77" s="260">
        <f>ROUNDUP(SUMIF($C$4:$C$73, $C$77, D4:D73), 0)</f>
        <v>0</v>
      </c>
      <c r="E77" s="260">
        <f>ROUNDUP(SUMIF($C$4:$C$73, $C$77, E4:E73), 0)</f>
        <v>0</v>
      </c>
      <c r="F77" s="260">
        <f>ROUNDUP(SUMIF($C$4:$C$73, $C$77, F4:F73), 0)</f>
        <v>0</v>
      </c>
      <c r="G77" s="260">
        <f>ROUNDUP(SUMIF($C$4:$C$73, $C$77, G4:G73), 0)</f>
        <v>0</v>
      </c>
      <c r="H77" s="260">
        <f>ROUNDUP(SUMIF($C$4:$C$73, $C$77, H4:H73), 0)</f>
        <v>0</v>
      </c>
      <c r="I77" s="266">
        <f t="shared" si="0"/>
        <v>0</v>
      </c>
    </row>
    <row r="78" spans="1:11" ht="13.5" thickBot="1">
      <c r="A78" s="50"/>
      <c r="B78" s="14"/>
      <c r="C78" s="51" t="s">
        <v>48</v>
      </c>
      <c r="D78" s="267">
        <f>SUM(D76:D77)</f>
        <v>0</v>
      </c>
      <c r="E78" s="267">
        <f>SUM(E76:E77)</f>
        <v>0</v>
      </c>
      <c r="F78" s="267">
        <f>SUM(F76:F77)</f>
        <v>0</v>
      </c>
      <c r="G78" s="267">
        <f>SUM(G76:G77)</f>
        <v>0</v>
      </c>
      <c r="H78" s="267">
        <f>SUM(H76:H77)</f>
        <v>0</v>
      </c>
      <c r="I78" s="268">
        <f t="shared" si="0"/>
        <v>0</v>
      </c>
    </row>
    <row r="79" spans="1:11" ht="13.5" thickTop="1"/>
  </sheetData>
  <sheetProtection algorithmName="SHA-512" hashValue="OKsLRK1bcQ8wVlr6Hjhd+N39vhNPE/dRZ5RNyC8CrUgKjkwe7diNPQU/17JDWhgAZhzCak7bdb/+eWJ4NgFNwA==" saltValue="z5uGNM98KjWXTUt4dGlxrg==" spinCount="100000" sheet="1" objects="1" scenarios="1" insertColumns="0" insertRows="0"/>
  <mergeCells count="12">
    <mergeCell ref="A63:B67"/>
    <mergeCell ref="A69:B73"/>
    <mergeCell ref="A33:B37"/>
    <mergeCell ref="A39:B43"/>
    <mergeCell ref="A45:B49"/>
    <mergeCell ref="A51:B55"/>
    <mergeCell ref="A57:B61"/>
    <mergeCell ref="A3:B7"/>
    <mergeCell ref="A9:B13"/>
    <mergeCell ref="A15:B19"/>
    <mergeCell ref="A21:B25"/>
    <mergeCell ref="A27:B31"/>
  </mergeCells>
  <dataValidations count="1">
    <dataValidation allowBlank="1" showInputMessage="1" showErrorMessage="1" error="Can not exceed $25,000" sqref="D4:H4 D64:H64 D10:H10 D16:H16 D22:H22 D28:H28 D34:H34 D40:H40 D46:H46 D52:H52 D58:H58 D70:H70" xr:uid="{00000000-0002-0000-0300-000000000000}"/>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D9F6FF"/>
  </sheetPr>
  <dimension ref="A1:U60"/>
  <sheetViews>
    <sheetView zoomScale="70" zoomScaleNormal="70" workbookViewId="0">
      <selection activeCell="C4" sqref="C4"/>
    </sheetView>
  </sheetViews>
  <sheetFormatPr defaultRowHeight="12.75"/>
  <cols>
    <col min="2" max="2" width="8.85546875" customWidth="1"/>
    <col min="3" max="3" width="11.140625" customWidth="1"/>
    <col min="4" max="4" width="12.5703125" style="7" customWidth="1"/>
    <col min="5" max="9" width="12.5703125" style="99" customWidth="1"/>
    <col min="10" max="10" width="20.5703125" style="107" customWidth="1"/>
    <col min="14" max="20" width="12.5703125" customWidth="1"/>
    <col min="21" max="21" width="15.5703125" customWidth="1"/>
  </cols>
  <sheetData>
    <row r="1" spans="1:21" ht="61.5" customHeight="1">
      <c r="A1" s="618" t="s">
        <v>93</v>
      </c>
      <c r="B1" s="618"/>
      <c r="C1" s="618"/>
      <c r="D1" s="618"/>
      <c r="E1" s="618"/>
      <c r="F1" s="618"/>
      <c r="G1" s="618"/>
      <c r="H1" s="618"/>
      <c r="I1" s="618"/>
      <c r="J1" s="618"/>
      <c r="L1" s="618" t="s">
        <v>94</v>
      </c>
      <c r="M1" s="618"/>
      <c r="N1" s="618"/>
      <c r="O1" s="618"/>
      <c r="P1" s="618"/>
      <c r="Q1" s="618"/>
      <c r="R1" s="618"/>
      <c r="S1" s="618"/>
      <c r="T1" s="618"/>
      <c r="U1" s="618"/>
    </row>
    <row r="2" spans="1:21" ht="51.75" customHeight="1" thickBot="1">
      <c r="A2" s="620" t="s">
        <v>117</v>
      </c>
      <c r="B2" s="620"/>
      <c r="C2" s="620"/>
      <c r="D2" s="620"/>
      <c r="E2" s="620"/>
      <c r="F2" s="620"/>
      <c r="G2" s="620"/>
      <c r="H2" s="620"/>
      <c r="I2" s="620"/>
      <c r="J2" s="620"/>
      <c r="K2" s="620"/>
      <c r="L2" s="620"/>
      <c r="M2" s="620"/>
      <c r="N2" s="620"/>
      <c r="O2" s="620"/>
      <c r="P2" s="620"/>
      <c r="Q2" s="620"/>
      <c r="R2" s="620"/>
      <c r="S2" s="620"/>
      <c r="T2" s="620"/>
      <c r="U2" s="620"/>
    </row>
    <row r="3" spans="1:21" s="109" customFormat="1" ht="26.25" thickBot="1">
      <c r="A3" s="150"/>
      <c r="B3" s="151"/>
      <c r="C3" s="152" t="s">
        <v>115</v>
      </c>
      <c r="D3" s="162" t="s">
        <v>116</v>
      </c>
      <c r="E3" s="152" t="s">
        <v>4</v>
      </c>
      <c r="F3" s="148" t="s">
        <v>5</v>
      </c>
      <c r="G3" s="152" t="s">
        <v>6</v>
      </c>
      <c r="H3" s="148" t="s">
        <v>7</v>
      </c>
      <c r="I3" s="152" t="s">
        <v>8</v>
      </c>
      <c r="J3" s="149" t="s">
        <v>48</v>
      </c>
      <c r="K3" s="142"/>
      <c r="L3" s="151"/>
      <c r="M3" s="151"/>
      <c r="N3" s="152" t="s">
        <v>115</v>
      </c>
      <c r="O3" s="154" t="s">
        <v>116</v>
      </c>
      <c r="P3" s="148" t="s">
        <v>4</v>
      </c>
      <c r="Q3" s="148" t="s">
        <v>5</v>
      </c>
      <c r="R3" s="148" t="s">
        <v>6</v>
      </c>
      <c r="S3" s="152" t="s">
        <v>7</v>
      </c>
      <c r="T3" s="148" t="s">
        <v>8</v>
      </c>
      <c r="U3" s="149" t="s">
        <v>48</v>
      </c>
    </row>
    <row r="4" spans="1:21" ht="18">
      <c r="A4" s="145" t="s">
        <v>86</v>
      </c>
      <c r="B4" s="145"/>
      <c r="C4" s="190"/>
      <c r="D4" s="153"/>
      <c r="E4" s="159" t="s">
        <v>92</v>
      </c>
      <c r="F4" s="159" t="s">
        <v>92</v>
      </c>
      <c r="G4" s="159" t="s">
        <v>92</v>
      </c>
      <c r="H4" s="159" t="s">
        <v>92</v>
      </c>
      <c r="I4" s="159" t="s">
        <v>92</v>
      </c>
      <c r="J4" s="146"/>
      <c r="K4" s="138"/>
      <c r="L4" s="145" t="s">
        <v>86</v>
      </c>
      <c r="M4" s="145"/>
      <c r="N4" s="190"/>
      <c r="O4" s="153"/>
      <c r="P4" s="141" t="s">
        <v>92</v>
      </c>
      <c r="Q4" s="141" t="s">
        <v>92</v>
      </c>
      <c r="R4" s="141" t="s">
        <v>92</v>
      </c>
      <c r="S4" s="159" t="s">
        <v>92</v>
      </c>
      <c r="T4" s="141" t="s">
        <v>92</v>
      </c>
      <c r="U4" s="146"/>
    </row>
    <row r="5" spans="1:21" ht="12.75" customHeight="1">
      <c r="A5" s="2" t="s">
        <v>101</v>
      </c>
      <c r="C5" s="211" t="s">
        <v>80</v>
      </c>
      <c r="D5" s="269"/>
      <c r="E5" s="270"/>
      <c r="F5" s="271"/>
      <c r="G5" s="270"/>
      <c r="H5" s="271"/>
      <c r="I5" s="270"/>
      <c r="J5" s="272"/>
      <c r="K5" s="273"/>
      <c r="L5" s="274" t="s">
        <v>101</v>
      </c>
      <c r="M5" s="254"/>
      <c r="N5" s="275" t="s">
        <v>80</v>
      </c>
      <c r="O5" s="276"/>
      <c r="P5" s="271"/>
      <c r="Q5" s="271"/>
      <c r="R5" s="271"/>
      <c r="S5" s="270"/>
      <c r="T5" s="271"/>
      <c r="U5" s="272"/>
    </row>
    <row r="6" spans="1:21">
      <c r="A6" s="619"/>
      <c r="B6" s="569"/>
      <c r="C6" s="211" t="s">
        <v>81</v>
      </c>
      <c r="D6" s="269"/>
      <c r="E6" s="277"/>
      <c r="F6" s="278"/>
      <c r="G6" s="277"/>
      <c r="H6" s="278"/>
      <c r="I6" s="277"/>
      <c r="J6" s="272"/>
      <c r="K6" s="273"/>
      <c r="L6" s="614"/>
      <c r="M6" s="615"/>
      <c r="N6" s="275" t="s">
        <v>81</v>
      </c>
      <c r="O6" s="276"/>
      <c r="P6" s="278"/>
      <c r="Q6" s="278"/>
      <c r="R6" s="278"/>
      <c r="S6" s="277"/>
      <c r="T6" s="278"/>
      <c r="U6" s="272"/>
    </row>
    <row r="7" spans="1:21">
      <c r="A7" s="569"/>
      <c r="B7" s="569"/>
      <c r="C7" s="211" t="s">
        <v>82</v>
      </c>
      <c r="D7" s="269"/>
      <c r="E7" s="277"/>
      <c r="F7" s="278"/>
      <c r="G7" s="277"/>
      <c r="H7" s="278"/>
      <c r="I7" s="277"/>
      <c r="J7" s="272"/>
      <c r="K7" s="273"/>
      <c r="L7" s="615"/>
      <c r="M7" s="615"/>
      <c r="N7" s="275" t="s">
        <v>82</v>
      </c>
      <c r="O7" s="276"/>
      <c r="P7" s="278"/>
      <c r="Q7" s="278"/>
      <c r="R7" s="278"/>
      <c r="S7" s="277"/>
      <c r="T7" s="278"/>
      <c r="U7" s="272"/>
    </row>
    <row r="8" spans="1:21">
      <c r="A8" s="569"/>
      <c r="B8" s="569"/>
      <c r="C8" s="211" t="s">
        <v>83</v>
      </c>
      <c r="D8" s="389"/>
      <c r="E8" s="277"/>
      <c r="F8" s="278"/>
      <c r="G8" s="277"/>
      <c r="H8" s="278"/>
      <c r="I8" s="277"/>
      <c r="J8" s="272"/>
      <c r="K8" s="273"/>
      <c r="L8" s="615"/>
      <c r="M8" s="615"/>
      <c r="N8" s="275" t="s">
        <v>83</v>
      </c>
      <c r="O8" s="276"/>
      <c r="P8" s="278"/>
      <c r="Q8" s="278"/>
      <c r="R8" s="278"/>
      <c r="S8" s="277"/>
      <c r="T8" s="278"/>
      <c r="U8" s="272"/>
    </row>
    <row r="9" spans="1:21">
      <c r="A9" s="569"/>
      <c r="B9" s="569"/>
      <c r="C9" s="211" t="s">
        <v>84</v>
      </c>
      <c r="D9" s="269"/>
      <c r="E9" s="277"/>
      <c r="F9" s="278"/>
      <c r="G9" s="277"/>
      <c r="H9" s="278"/>
      <c r="I9" s="277"/>
      <c r="J9" s="272"/>
      <c r="K9" s="273"/>
      <c r="L9" s="615"/>
      <c r="M9" s="615"/>
      <c r="N9" s="275" t="s">
        <v>84</v>
      </c>
      <c r="O9" s="276"/>
      <c r="P9" s="278"/>
      <c r="Q9" s="278"/>
      <c r="R9" s="278"/>
      <c r="S9" s="277"/>
      <c r="T9" s="278"/>
      <c r="U9" s="272"/>
    </row>
    <row r="10" spans="1:21">
      <c r="A10" s="569"/>
      <c r="B10" s="569"/>
      <c r="C10" s="211" t="s">
        <v>85</v>
      </c>
      <c r="D10" s="269"/>
      <c r="E10" s="277"/>
      <c r="F10" s="278"/>
      <c r="G10" s="277"/>
      <c r="H10" s="278"/>
      <c r="I10" s="277"/>
      <c r="J10" s="272"/>
      <c r="K10" s="273"/>
      <c r="L10" s="615"/>
      <c r="M10" s="615"/>
      <c r="N10" s="275" t="s">
        <v>85</v>
      </c>
      <c r="O10" s="276"/>
      <c r="P10" s="278"/>
      <c r="Q10" s="278"/>
      <c r="R10" s="278"/>
      <c r="S10" s="277"/>
      <c r="T10" s="278"/>
      <c r="U10" s="272"/>
    </row>
    <row r="11" spans="1:21" ht="13.5" thickBot="1">
      <c r="A11" s="612"/>
      <c r="B11" s="612"/>
      <c r="C11" s="212" t="s">
        <v>19</v>
      </c>
      <c r="D11" s="279"/>
      <c r="E11" s="280"/>
      <c r="F11" s="281"/>
      <c r="G11" s="280"/>
      <c r="H11" s="281"/>
      <c r="I11" s="280"/>
      <c r="J11" s="282"/>
      <c r="K11" s="273"/>
      <c r="L11" s="616"/>
      <c r="M11" s="616"/>
      <c r="N11" s="283" t="s">
        <v>19</v>
      </c>
      <c r="O11" s="284"/>
      <c r="P11" s="281"/>
      <c r="Q11" s="281"/>
      <c r="R11" s="281"/>
      <c r="S11" s="281"/>
      <c r="T11" s="280"/>
      <c r="U11" s="282"/>
    </row>
    <row r="12" spans="1:21" ht="14.25" thickTop="1" thickBot="1">
      <c r="A12" s="613" t="s">
        <v>100</v>
      </c>
      <c r="B12" s="613"/>
      <c r="C12" s="613"/>
      <c r="D12" s="285">
        <f>ROUNDUP(SUM(D5:D11), 0)</f>
        <v>0</v>
      </c>
      <c r="E12" s="285">
        <f>IF(E4= "Yes", $D$12*$C$4, 0)</f>
        <v>0</v>
      </c>
      <c r="F12" s="285">
        <f t="shared" ref="F12:I12" si="0">IF(F4= "Yes", $D$12*$C$4, 0)</f>
        <v>0</v>
      </c>
      <c r="G12" s="285">
        <f t="shared" si="0"/>
        <v>0</v>
      </c>
      <c r="H12" s="285">
        <f t="shared" si="0"/>
        <v>0</v>
      </c>
      <c r="I12" s="286">
        <f t="shared" si="0"/>
        <v>0</v>
      </c>
      <c r="J12" s="287">
        <f>SUM(E12:I12)</f>
        <v>0</v>
      </c>
      <c r="K12" s="273"/>
      <c r="L12" s="617" t="s">
        <v>100</v>
      </c>
      <c r="M12" s="617"/>
      <c r="N12" s="617"/>
      <c r="O12" s="286">
        <f>ROUNDUP(SUM(O5:O11), 0)</f>
        <v>0</v>
      </c>
      <c r="P12" s="288">
        <f>IF(P4= "Yes", $O$12*$N$4, 0)</f>
        <v>0</v>
      </c>
      <c r="Q12" s="285">
        <f t="shared" ref="Q12:S12" si="1">IF(Q4= "Yes", $O$12*$N$4, 0)</f>
        <v>0</v>
      </c>
      <c r="R12" s="288">
        <f t="shared" si="1"/>
        <v>0</v>
      </c>
      <c r="S12" s="288">
        <f t="shared" si="1"/>
        <v>0</v>
      </c>
      <c r="T12" s="286">
        <f>IF(T4= "Yes", $O$12*$N$4, 0)</f>
        <v>0</v>
      </c>
      <c r="U12" s="287">
        <f>SUM(P12:T12)</f>
        <v>0</v>
      </c>
    </row>
    <row r="13" spans="1:21" ht="18">
      <c r="A13" s="145" t="s">
        <v>87</v>
      </c>
      <c r="B13" s="145"/>
      <c r="C13" s="190"/>
      <c r="D13" s="153"/>
      <c r="E13" s="159" t="s">
        <v>92</v>
      </c>
      <c r="F13" s="159" t="s">
        <v>92</v>
      </c>
      <c r="G13" s="159" t="s">
        <v>92</v>
      </c>
      <c r="H13" s="159" t="s">
        <v>92</v>
      </c>
      <c r="I13" s="159" t="s">
        <v>92</v>
      </c>
      <c r="J13" s="158"/>
      <c r="K13" s="138"/>
      <c r="L13" s="145" t="s">
        <v>87</v>
      </c>
      <c r="M13" s="145"/>
      <c r="N13" s="190"/>
      <c r="O13" s="153"/>
      <c r="P13" s="141" t="s">
        <v>92</v>
      </c>
      <c r="Q13" s="159" t="s">
        <v>92</v>
      </c>
      <c r="R13" s="141" t="s">
        <v>92</v>
      </c>
      <c r="S13" s="141" t="s">
        <v>92</v>
      </c>
      <c r="T13" s="159" t="s">
        <v>92</v>
      </c>
      <c r="U13" s="158"/>
    </row>
    <row r="14" spans="1:21">
      <c r="A14" s="2" t="s">
        <v>101</v>
      </c>
      <c r="C14" s="211" t="s">
        <v>80</v>
      </c>
      <c r="D14" s="163"/>
      <c r="E14" s="160"/>
      <c r="F14" s="160"/>
      <c r="G14" s="160"/>
      <c r="H14" s="160"/>
      <c r="I14" s="160"/>
      <c r="J14" s="147"/>
      <c r="K14" s="138"/>
      <c r="L14" s="2" t="s">
        <v>101</v>
      </c>
      <c r="N14" s="211" t="s">
        <v>80</v>
      </c>
      <c r="O14" s="110"/>
      <c r="P14" s="144"/>
      <c r="Q14" s="160"/>
      <c r="R14" s="144"/>
      <c r="S14" s="144"/>
      <c r="T14" s="160"/>
      <c r="U14" s="147"/>
    </row>
    <row r="15" spans="1:21">
      <c r="A15" s="569"/>
      <c r="B15" s="569"/>
      <c r="C15" s="211" t="s">
        <v>81</v>
      </c>
      <c r="D15" s="269"/>
      <c r="E15" s="277"/>
      <c r="F15" s="277"/>
      <c r="G15" s="277"/>
      <c r="H15" s="277"/>
      <c r="I15" s="277"/>
      <c r="J15" s="272"/>
      <c r="K15" s="273"/>
      <c r="L15" s="615"/>
      <c r="M15" s="615"/>
      <c r="N15" s="275" t="s">
        <v>81</v>
      </c>
      <c r="O15" s="276"/>
      <c r="P15" s="278"/>
      <c r="Q15" s="277"/>
      <c r="R15" s="278"/>
      <c r="S15" s="278"/>
      <c r="T15" s="277"/>
      <c r="U15" s="272"/>
    </row>
    <row r="16" spans="1:21">
      <c r="A16" s="569"/>
      <c r="B16" s="569"/>
      <c r="C16" s="211" t="s">
        <v>82</v>
      </c>
      <c r="D16" s="269"/>
      <c r="E16" s="277"/>
      <c r="F16" s="277"/>
      <c r="G16" s="277"/>
      <c r="H16" s="277"/>
      <c r="I16" s="277"/>
      <c r="J16" s="272"/>
      <c r="K16" s="273"/>
      <c r="L16" s="615"/>
      <c r="M16" s="615"/>
      <c r="N16" s="275" t="s">
        <v>82</v>
      </c>
      <c r="O16" s="276"/>
      <c r="P16" s="278"/>
      <c r="Q16" s="277"/>
      <c r="R16" s="278"/>
      <c r="S16" s="278"/>
      <c r="T16" s="277"/>
      <c r="U16" s="272"/>
    </row>
    <row r="17" spans="1:21">
      <c r="A17" s="569"/>
      <c r="B17" s="569"/>
      <c r="C17" s="211" t="s">
        <v>83</v>
      </c>
      <c r="D17" s="389"/>
      <c r="E17" s="277"/>
      <c r="F17" s="277"/>
      <c r="G17" s="277"/>
      <c r="H17" s="277"/>
      <c r="I17" s="277"/>
      <c r="J17" s="272"/>
      <c r="K17" s="273"/>
      <c r="L17" s="615"/>
      <c r="M17" s="615"/>
      <c r="N17" s="275" t="s">
        <v>83</v>
      </c>
      <c r="O17" s="276"/>
      <c r="P17" s="278"/>
      <c r="Q17" s="277"/>
      <c r="R17" s="278"/>
      <c r="S17" s="278"/>
      <c r="T17" s="277"/>
      <c r="U17" s="272"/>
    </row>
    <row r="18" spans="1:21">
      <c r="A18" s="569"/>
      <c r="B18" s="569"/>
      <c r="C18" s="211" t="s">
        <v>84</v>
      </c>
      <c r="D18" s="269"/>
      <c r="E18" s="277"/>
      <c r="F18" s="277"/>
      <c r="G18" s="277"/>
      <c r="H18" s="277"/>
      <c r="I18" s="277"/>
      <c r="J18" s="272"/>
      <c r="K18" s="273"/>
      <c r="L18" s="615"/>
      <c r="M18" s="615"/>
      <c r="N18" s="275" t="s">
        <v>84</v>
      </c>
      <c r="O18" s="276"/>
      <c r="P18" s="278"/>
      <c r="Q18" s="277"/>
      <c r="R18" s="278"/>
      <c r="S18" s="278"/>
      <c r="T18" s="277"/>
      <c r="U18" s="272"/>
    </row>
    <row r="19" spans="1:21">
      <c r="A19" s="569"/>
      <c r="B19" s="569"/>
      <c r="C19" s="211" t="s">
        <v>85</v>
      </c>
      <c r="D19" s="269"/>
      <c r="E19" s="277"/>
      <c r="F19" s="277"/>
      <c r="G19" s="277"/>
      <c r="H19" s="277"/>
      <c r="I19" s="277"/>
      <c r="J19" s="272"/>
      <c r="K19" s="273"/>
      <c r="L19" s="615"/>
      <c r="M19" s="615"/>
      <c r="N19" s="275" t="s">
        <v>85</v>
      </c>
      <c r="O19" s="276"/>
      <c r="P19" s="278"/>
      <c r="Q19" s="277"/>
      <c r="R19" s="278"/>
      <c r="S19" s="278"/>
      <c r="T19" s="277"/>
      <c r="U19" s="272"/>
    </row>
    <row r="20" spans="1:21" ht="13.5" thickBot="1">
      <c r="A20" s="612"/>
      <c r="B20" s="612"/>
      <c r="C20" s="212" t="s">
        <v>19</v>
      </c>
      <c r="D20" s="279"/>
      <c r="E20" s="280"/>
      <c r="F20" s="280"/>
      <c r="G20" s="280"/>
      <c r="H20" s="280"/>
      <c r="I20" s="280"/>
      <c r="J20" s="282"/>
      <c r="K20" s="273"/>
      <c r="L20" s="616"/>
      <c r="M20" s="616"/>
      <c r="N20" s="283" t="s">
        <v>19</v>
      </c>
      <c r="O20" s="284"/>
      <c r="P20" s="281"/>
      <c r="Q20" s="280"/>
      <c r="R20" s="281"/>
      <c r="S20" s="281"/>
      <c r="T20" s="280"/>
      <c r="U20" s="282"/>
    </row>
    <row r="21" spans="1:21" ht="14.25" thickTop="1" thickBot="1">
      <c r="A21" s="613" t="s">
        <v>100</v>
      </c>
      <c r="B21" s="613"/>
      <c r="C21" s="613"/>
      <c r="D21" s="285">
        <f>ROUNDUP(SUM(D14:D20), 0)</f>
        <v>0</v>
      </c>
      <c r="E21" s="285">
        <f>IF(E13= "Yes", $D$21*$C$13, 0)</f>
        <v>0</v>
      </c>
      <c r="F21" s="285">
        <f>IF(F13= "Yes", $D$21*$C$13, 0)</f>
        <v>0</v>
      </c>
      <c r="G21" s="285">
        <f t="shared" ref="G21:I21" si="2">IF(G13= "Yes", $D$21*$C$13, 0)</f>
        <v>0</v>
      </c>
      <c r="H21" s="285">
        <f t="shared" si="2"/>
        <v>0</v>
      </c>
      <c r="I21" s="286">
        <f t="shared" si="2"/>
        <v>0</v>
      </c>
      <c r="J21" s="287">
        <f>SUM(E21:I21)</f>
        <v>0</v>
      </c>
      <c r="K21" s="273"/>
      <c r="L21" s="617" t="s">
        <v>100</v>
      </c>
      <c r="M21" s="617"/>
      <c r="N21" s="617"/>
      <c r="O21" s="286">
        <f>ROUNDUP(SUM(O14:O20), 0)</f>
        <v>0</v>
      </c>
      <c r="P21" s="288">
        <f>IF(P13= "Yes", $O$21*$N$13, 0)</f>
        <v>0</v>
      </c>
      <c r="Q21" s="285">
        <f t="shared" ref="Q21:S21" si="3">IF(Q13= "Yes", $O$21*$N$13, 0)</f>
        <v>0</v>
      </c>
      <c r="R21" s="288">
        <f t="shared" si="3"/>
        <v>0</v>
      </c>
      <c r="S21" s="288">
        <f t="shared" si="3"/>
        <v>0</v>
      </c>
      <c r="T21" s="286">
        <f>IF(T13= "Yes", $O$21*$N$13, 0)</f>
        <v>0</v>
      </c>
      <c r="U21" s="287">
        <f>SUM(P21:T21)</f>
        <v>0</v>
      </c>
    </row>
    <row r="22" spans="1:21" ht="18">
      <c r="A22" s="145" t="s">
        <v>88</v>
      </c>
      <c r="B22" s="145"/>
      <c r="C22" s="190"/>
      <c r="D22" s="153"/>
      <c r="E22" s="159" t="s">
        <v>92</v>
      </c>
      <c r="F22" s="159" t="s">
        <v>92</v>
      </c>
      <c r="G22" s="159" t="s">
        <v>92</v>
      </c>
      <c r="H22" s="159" t="s">
        <v>92</v>
      </c>
      <c r="I22" s="159" t="s">
        <v>92</v>
      </c>
      <c r="J22" s="146"/>
      <c r="K22" s="138"/>
      <c r="L22" s="145" t="s">
        <v>88</v>
      </c>
      <c r="M22" s="145"/>
      <c r="N22" s="190"/>
      <c r="O22" s="153"/>
      <c r="P22" s="141" t="s">
        <v>92</v>
      </c>
      <c r="Q22" s="159" t="s">
        <v>92</v>
      </c>
      <c r="R22" s="141" t="s">
        <v>92</v>
      </c>
      <c r="S22" s="141" t="s">
        <v>92</v>
      </c>
      <c r="T22" s="159" t="s">
        <v>92</v>
      </c>
      <c r="U22" s="146"/>
    </row>
    <row r="23" spans="1:21">
      <c r="A23" s="2" t="s">
        <v>101</v>
      </c>
      <c r="C23" s="211" t="s">
        <v>80</v>
      </c>
      <c r="D23" s="269"/>
      <c r="E23" s="270"/>
      <c r="F23" s="270"/>
      <c r="G23" s="270"/>
      <c r="H23" s="270"/>
      <c r="I23" s="270"/>
      <c r="J23" s="272"/>
      <c r="K23" s="273"/>
      <c r="L23" s="274" t="s">
        <v>101</v>
      </c>
      <c r="M23" s="254"/>
      <c r="N23" s="275" t="s">
        <v>80</v>
      </c>
      <c r="O23" s="276"/>
      <c r="P23" s="271"/>
      <c r="Q23" s="270"/>
      <c r="R23" s="271"/>
      <c r="S23" s="271"/>
      <c r="T23" s="270"/>
      <c r="U23" s="272"/>
    </row>
    <row r="24" spans="1:21">
      <c r="A24" s="569"/>
      <c r="B24" s="569"/>
      <c r="C24" s="211" t="s">
        <v>81</v>
      </c>
      <c r="D24" s="269"/>
      <c r="E24" s="277"/>
      <c r="F24" s="277"/>
      <c r="G24" s="277"/>
      <c r="H24" s="277"/>
      <c r="I24" s="277"/>
      <c r="J24" s="272"/>
      <c r="K24" s="273"/>
      <c r="L24" s="615"/>
      <c r="M24" s="615"/>
      <c r="N24" s="275" t="s">
        <v>81</v>
      </c>
      <c r="O24" s="276"/>
      <c r="P24" s="278"/>
      <c r="Q24" s="277"/>
      <c r="R24" s="278"/>
      <c r="S24" s="278"/>
      <c r="T24" s="277"/>
      <c r="U24" s="272"/>
    </row>
    <row r="25" spans="1:21">
      <c r="A25" s="569"/>
      <c r="B25" s="569"/>
      <c r="C25" s="211" t="s">
        <v>82</v>
      </c>
      <c r="D25" s="269"/>
      <c r="E25" s="277"/>
      <c r="F25" s="277"/>
      <c r="G25" s="277"/>
      <c r="H25" s="277"/>
      <c r="I25" s="277"/>
      <c r="J25" s="272"/>
      <c r="K25" s="273"/>
      <c r="L25" s="615"/>
      <c r="M25" s="615"/>
      <c r="N25" s="275" t="s">
        <v>82</v>
      </c>
      <c r="O25" s="276"/>
      <c r="P25" s="278"/>
      <c r="Q25" s="277"/>
      <c r="R25" s="278"/>
      <c r="S25" s="278"/>
      <c r="T25" s="277"/>
      <c r="U25" s="272"/>
    </row>
    <row r="26" spans="1:21">
      <c r="A26" s="569"/>
      <c r="B26" s="569"/>
      <c r="C26" s="211" t="s">
        <v>83</v>
      </c>
      <c r="D26" s="269"/>
      <c r="E26" s="277"/>
      <c r="F26" s="277"/>
      <c r="G26" s="277"/>
      <c r="H26" s="277"/>
      <c r="I26" s="277"/>
      <c r="J26" s="272"/>
      <c r="K26" s="273"/>
      <c r="L26" s="615"/>
      <c r="M26" s="615"/>
      <c r="N26" s="275" t="s">
        <v>83</v>
      </c>
      <c r="O26" s="276"/>
      <c r="P26" s="278"/>
      <c r="Q26" s="277"/>
      <c r="R26" s="278"/>
      <c r="S26" s="278"/>
      <c r="T26" s="277"/>
      <c r="U26" s="272"/>
    </row>
    <row r="27" spans="1:21">
      <c r="A27" s="569"/>
      <c r="B27" s="569"/>
      <c r="C27" s="211" t="s">
        <v>84</v>
      </c>
      <c r="D27" s="269"/>
      <c r="E27" s="277"/>
      <c r="F27" s="277"/>
      <c r="G27" s="277"/>
      <c r="H27" s="277"/>
      <c r="I27" s="277"/>
      <c r="J27" s="272"/>
      <c r="K27" s="273"/>
      <c r="L27" s="615"/>
      <c r="M27" s="615"/>
      <c r="N27" s="275" t="s">
        <v>84</v>
      </c>
      <c r="O27" s="276"/>
      <c r="P27" s="278"/>
      <c r="Q27" s="277"/>
      <c r="R27" s="278"/>
      <c r="S27" s="278"/>
      <c r="T27" s="277"/>
      <c r="U27" s="272"/>
    </row>
    <row r="28" spans="1:21">
      <c r="A28" s="569"/>
      <c r="B28" s="569"/>
      <c r="C28" s="211" t="s">
        <v>85</v>
      </c>
      <c r="D28" s="269"/>
      <c r="E28" s="277"/>
      <c r="F28" s="277"/>
      <c r="G28" s="277"/>
      <c r="H28" s="277"/>
      <c r="I28" s="277"/>
      <c r="J28" s="272"/>
      <c r="K28" s="273"/>
      <c r="L28" s="615"/>
      <c r="M28" s="615"/>
      <c r="N28" s="275" t="s">
        <v>85</v>
      </c>
      <c r="O28" s="276"/>
      <c r="P28" s="278"/>
      <c r="Q28" s="277"/>
      <c r="R28" s="278"/>
      <c r="S28" s="278"/>
      <c r="T28" s="277"/>
      <c r="U28" s="272"/>
    </row>
    <row r="29" spans="1:21" ht="13.5" thickBot="1">
      <c r="A29" s="612"/>
      <c r="B29" s="612"/>
      <c r="C29" s="212" t="s">
        <v>19</v>
      </c>
      <c r="D29" s="279"/>
      <c r="E29" s="280"/>
      <c r="F29" s="280"/>
      <c r="G29" s="280"/>
      <c r="H29" s="280"/>
      <c r="I29" s="280"/>
      <c r="J29" s="282"/>
      <c r="K29" s="273"/>
      <c r="L29" s="616"/>
      <c r="M29" s="616"/>
      <c r="N29" s="283" t="s">
        <v>19</v>
      </c>
      <c r="O29" s="284"/>
      <c r="P29" s="281"/>
      <c r="Q29" s="280"/>
      <c r="R29" s="281"/>
      <c r="S29" s="281"/>
      <c r="T29" s="280"/>
      <c r="U29" s="282"/>
    </row>
    <row r="30" spans="1:21" ht="14.25" thickTop="1" thickBot="1">
      <c r="A30" s="613" t="s">
        <v>100</v>
      </c>
      <c r="B30" s="613"/>
      <c r="C30" s="613"/>
      <c r="D30" s="285">
        <f>ROUNDUP(SUM(D23:D29), 0)</f>
        <v>0</v>
      </c>
      <c r="E30" s="285">
        <f>IF(E22= "Yes", $D$30*$C$22, 0)</f>
        <v>0</v>
      </c>
      <c r="F30" s="285">
        <f t="shared" ref="F30:I30" si="4">IF(F22= "Yes", $D$30*$C$22, 0)</f>
        <v>0</v>
      </c>
      <c r="G30" s="285">
        <f>IF(G22= "Yes", $D$30*$C$22, 0)</f>
        <v>0</v>
      </c>
      <c r="H30" s="285">
        <f>IF(H22= "Yes", $D$30*$C$22, 0)</f>
        <v>0</v>
      </c>
      <c r="I30" s="286">
        <f t="shared" si="4"/>
        <v>0</v>
      </c>
      <c r="J30" s="287">
        <f>SUM(E30:I30)</f>
        <v>0</v>
      </c>
      <c r="K30" s="273"/>
      <c r="L30" s="617" t="s">
        <v>100</v>
      </c>
      <c r="M30" s="617"/>
      <c r="N30" s="617"/>
      <c r="O30" s="286">
        <f>ROUNDUP(SUM(O23:O29), 0)</f>
        <v>0</v>
      </c>
      <c r="P30" s="288">
        <f>IF(P22= "Yes",$O$30*$N$22, 0)</f>
        <v>0</v>
      </c>
      <c r="Q30" s="285">
        <f t="shared" ref="Q30:T30" si="5">IF(Q22= "Yes",$O$30*$N$22, 0)</f>
        <v>0</v>
      </c>
      <c r="R30" s="288">
        <f t="shared" si="5"/>
        <v>0</v>
      </c>
      <c r="S30" s="288">
        <f t="shared" si="5"/>
        <v>0</v>
      </c>
      <c r="T30" s="286">
        <f t="shared" si="5"/>
        <v>0</v>
      </c>
      <c r="U30" s="287">
        <f>SUM(P30:T30)</f>
        <v>0</v>
      </c>
    </row>
    <row r="31" spans="1:21" ht="18">
      <c r="A31" s="145" t="s">
        <v>89</v>
      </c>
      <c r="B31" s="145"/>
      <c r="C31" s="190"/>
      <c r="D31" s="153"/>
      <c r="E31" s="159" t="s">
        <v>92</v>
      </c>
      <c r="F31" s="159" t="s">
        <v>92</v>
      </c>
      <c r="G31" s="159" t="s">
        <v>92</v>
      </c>
      <c r="H31" s="159" t="s">
        <v>92</v>
      </c>
      <c r="I31" s="159" t="s">
        <v>92</v>
      </c>
      <c r="J31" s="146"/>
      <c r="K31" s="138"/>
      <c r="L31" s="145" t="s">
        <v>89</v>
      </c>
      <c r="M31" s="145"/>
      <c r="N31" s="190"/>
      <c r="O31" s="153"/>
      <c r="P31" s="141" t="s">
        <v>92</v>
      </c>
      <c r="Q31" s="159" t="s">
        <v>92</v>
      </c>
      <c r="R31" s="141" t="s">
        <v>92</v>
      </c>
      <c r="S31" s="141" t="s">
        <v>92</v>
      </c>
      <c r="T31" s="159" t="s">
        <v>92</v>
      </c>
      <c r="U31" s="146"/>
    </row>
    <row r="32" spans="1:21">
      <c r="A32" s="2" t="s">
        <v>101</v>
      </c>
      <c r="C32" s="211" t="s">
        <v>80</v>
      </c>
      <c r="D32" s="163"/>
      <c r="E32" s="160"/>
      <c r="F32" s="160"/>
      <c r="G32" s="160"/>
      <c r="H32" s="160"/>
      <c r="I32" s="160"/>
      <c r="J32" s="147"/>
      <c r="K32" s="138"/>
      <c r="L32" s="2" t="s">
        <v>101</v>
      </c>
      <c r="N32" s="211" t="s">
        <v>80</v>
      </c>
      <c r="O32" s="110"/>
      <c r="P32" s="144"/>
      <c r="Q32" s="160"/>
      <c r="R32" s="144"/>
      <c r="S32" s="144"/>
      <c r="T32" s="160"/>
      <c r="U32" s="147"/>
    </row>
    <row r="33" spans="1:21">
      <c r="A33" s="569"/>
      <c r="B33" s="569"/>
      <c r="C33" s="211" t="s">
        <v>81</v>
      </c>
      <c r="D33" s="269"/>
      <c r="E33" s="277"/>
      <c r="F33" s="277"/>
      <c r="G33" s="277"/>
      <c r="H33" s="277"/>
      <c r="I33" s="277"/>
      <c r="J33" s="272"/>
      <c r="K33" s="273"/>
      <c r="L33" s="615"/>
      <c r="M33" s="615"/>
      <c r="N33" s="275" t="s">
        <v>81</v>
      </c>
      <c r="O33" s="276"/>
      <c r="P33" s="278"/>
      <c r="Q33" s="277"/>
      <c r="R33" s="278"/>
      <c r="S33" s="278"/>
      <c r="T33" s="277"/>
      <c r="U33" s="272"/>
    </row>
    <row r="34" spans="1:21">
      <c r="A34" s="569"/>
      <c r="B34" s="569"/>
      <c r="C34" s="211" t="s">
        <v>82</v>
      </c>
      <c r="D34" s="269"/>
      <c r="E34" s="277"/>
      <c r="F34" s="277"/>
      <c r="G34" s="277"/>
      <c r="H34" s="277"/>
      <c r="I34" s="277"/>
      <c r="J34" s="272"/>
      <c r="K34" s="273"/>
      <c r="L34" s="615"/>
      <c r="M34" s="615"/>
      <c r="N34" s="275" t="s">
        <v>82</v>
      </c>
      <c r="O34" s="276"/>
      <c r="P34" s="278"/>
      <c r="Q34" s="277"/>
      <c r="R34" s="278"/>
      <c r="S34" s="278"/>
      <c r="T34" s="277"/>
      <c r="U34" s="272"/>
    </row>
    <row r="35" spans="1:21">
      <c r="A35" s="569"/>
      <c r="B35" s="569"/>
      <c r="C35" s="211" t="s">
        <v>83</v>
      </c>
      <c r="D35" s="269"/>
      <c r="E35" s="277"/>
      <c r="F35" s="277"/>
      <c r="G35" s="277"/>
      <c r="H35" s="277"/>
      <c r="I35" s="277"/>
      <c r="J35" s="272"/>
      <c r="K35" s="273"/>
      <c r="L35" s="615"/>
      <c r="M35" s="615"/>
      <c r="N35" s="275" t="s">
        <v>83</v>
      </c>
      <c r="O35" s="276"/>
      <c r="P35" s="278"/>
      <c r="Q35" s="277"/>
      <c r="R35" s="278"/>
      <c r="S35" s="278"/>
      <c r="T35" s="277"/>
      <c r="U35" s="272"/>
    </row>
    <row r="36" spans="1:21">
      <c r="A36" s="569"/>
      <c r="B36" s="569"/>
      <c r="C36" s="211" t="s">
        <v>84</v>
      </c>
      <c r="D36" s="269"/>
      <c r="E36" s="277"/>
      <c r="F36" s="277"/>
      <c r="G36" s="277"/>
      <c r="H36" s="277"/>
      <c r="I36" s="277"/>
      <c r="J36" s="272"/>
      <c r="K36" s="273"/>
      <c r="L36" s="615"/>
      <c r="M36" s="615"/>
      <c r="N36" s="275" t="s">
        <v>84</v>
      </c>
      <c r="O36" s="276"/>
      <c r="P36" s="278"/>
      <c r="Q36" s="277"/>
      <c r="R36" s="278"/>
      <c r="S36" s="278"/>
      <c r="T36" s="277"/>
      <c r="U36" s="272"/>
    </row>
    <row r="37" spans="1:21">
      <c r="A37" s="569"/>
      <c r="B37" s="569"/>
      <c r="C37" s="211" t="s">
        <v>85</v>
      </c>
      <c r="D37" s="269"/>
      <c r="E37" s="277"/>
      <c r="F37" s="277"/>
      <c r="G37" s="277"/>
      <c r="H37" s="277"/>
      <c r="I37" s="277"/>
      <c r="J37" s="272"/>
      <c r="K37" s="273"/>
      <c r="L37" s="615"/>
      <c r="M37" s="615"/>
      <c r="N37" s="275" t="s">
        <v>85</v>
      </c>
      <c r="O37" s="276"/>
      <c r="P37" s="278"/>
      <c r="Q37" s="277"/>
      <c r="R37" s="278"/>
      <c r="S37" s="278"/>
      <c r="T37" s="277"/>
      <c r="U37" s="272"/>
    </row>
    <row r="38" spans="1:21" ht="13.5" thickBot="1">
      <c r="A38" s="612"/>
      <c r="B38" s="612"/>
      <c r="C38" s="212" t="s">
        <v>19</v>
      </c>
      <c r="D38" s="279"/>
      <c r="E38" s="280"/>
      <c r="F38" s="280"/>
      <c r="G38" s="280"/>
      <c r="H38" s="280"/>
      <c r="I38" s="280"/>
      <c r="J38" s="282"/>
      <c r="K38" s="273"/>
      <c r="L38" s="616"/>
      <c r="M38" s="616"/>
      <c r="N38" s="283" t="s">
        <v>19</v>
      </c>
      <c r="O38" s="284"/>
      <c r="P38" s="281"/>
      <c r="Q38" s="280"/>
      <c r="R38" s="281"/>
      <c r="S38" s="281"/>
      <c r="T38" s="280"/>
      <c r="U38" s="282"/>
    </row>
    <row r="39" spans="1:21" ht="14.25" thickTop="1" thickBot="1">
      <c r="A39" s="613" t="s">
        <v>100</v>
      </c>
      <c r="B39" s="613"/>
      <c r="C39" s="613"/>
      <c r="D39" s="285">
        <f>ROUNDUP(SUM(D32:D38), 0)</f>
        <v>0</v>
      </c>
      <c r="E39" s="285">
        <f>IF(E31= "Yes", $D$39*$C$31, 0)</f>
        <v>0</v>
      </c>
      <c r="F39" s="285">
        <f t="shared" ref="F39:I39" si="6">IF(F31= "Yes", $D$39*$C$31, 0)</f>
        <v>0</v>
      </c>
      <c r="G39" s="285">
        <f t="shared" si="6"/>
        <v>0</v>
      </c>
      <c r="H39" s="285">
        <f t="shared" si="6"/>
        <v>0</v>
      </c>
      <c r="I39" s="286">
        <f t="shared" si="6"/>
        <v>0</v>
      </c>
      <c r="J39" s="287">
        <f>SUM(E39:I39)</f>
        <v>0</v>
      </c>
      <c r="K39" s="273"/>
      <c r="L39" s="617" t="s">
        <v>100</v>
      </c>
      <c r="M39" s="617"/>
      <c r="N39" s="617"/>
      <c r="O39" s="286">
        <f>ROUNDUP(SUM(O32:O38), 0)</f>
        <v>0</v>
      </c>
      <c r="P39" s="288">
        <f>IF(P31= "Yes",$O$39*$N$31, 0)</f>
        <v>0</v>
      </c>
      <c r="Q39" s="285">
        <f t="shared" ref="Q39:T39" si="7">IF(Q31= "Yes",$O$39*$N$31, 0)</f>
        <v>0</v>
      </c>
      <c r="R39" s="288">
        <f t="shared" si="7"/>
        <v>0</v>
      </c>
      <c r="S39" s="288">
        <f t="shared" si="7"/>
        <v>0</v>
      </c>
      <c r="T39" s="286">
        <f t="shared" si="7"/>
        <v>0</v>
      </c>
      <c r="U39" s="287">
        <f>SUM(P39:T39)</f>
        <v>0</v>
      </c>
    </row>
    <row r="40" spans="1:21" ht="18">
      <c r="A40" s="145" t="s">
        <v>90</v>
      </c>
      <c r="B40" s="145"/>
      <c r="C40" s="190"/>
      <c r="D40" s="153"/>
      <c r="E40" s="159" t="s">
        <v>92</v>
      </c>
      <c r="F40" s="159" t="s">
        <v>92</v>
      </c>
      <c r="G40" s="159" t="s">
        <v>92</v>
      </c>
      <c r="H40" s="159" t="s">
        <v>92</v>
      </c>
      <c r="I40" s="159" t="s">
        <v>92</v>
      </c>
      <c r="J40" s="146"/>
      <c r="K40" s="138"/>
      <c r="L40" s="145" t="s">
        <v>90</v>
      </c>
      <c r="M40" s="145"/>
      <c r="N40" s="190"/>
      <c r="O40" s="153"/>
      <c r="P40" s="141" t="s">
        <v>92</v>
      </c>
      <c r="Q40" s="141" t="s">
        <v>92</v>
      </c>
      <c r="R40" s="141" t="s">
        <v>92</v>
      </c>
      <c r="S40" s="141" t="s">
        <v>92</v>
      </c>
      <c r="T40" s="159" t="s">
        <v>92</v>
      </c>
      <c r="U40" s="146"/>
    </row>
    <row r="41" spans="1:21">
      <c r="A41" s="2" t="s">
        <v>101</v>
      </c>
      <c r="C41" s="211" t="s">
        <v>80</v>
      </c>
      <c r="D41" s="269"/>
      <c r="E41" s="270"/>
      <c r="F41" s="270"/>
      <c r="G41" s="270"/>
      <c r="H41" s="270"/>
      <c r="I41" s="270"/>
      <c r="J41" s="272"/>
      <c r="K41" s="273"/>
      <c r="L41" s="274" t="s">
        <v>101</v>
      </c>
      <c r="M41" s="254"/>
      <c r="N41" s="275" t="s">
        <v>80</v>
      </c>
      <c r="O41" s="276"/>
      <c r="P41" s="271"/>
      <c r="Q41" s="271"/>
      <c r="R41" s="271"/>
      <c r="S41" s="271"/>
      <c r="T41" s="270"/>
      <c r="U41" s="272"/>
    </row>
    <row r="42" spans="1:21">
      <c r="A42" s="569"/>
      <c r="B42" s="569"/>
      <c r="C42" s="211" t="s">
        <v>81</v>
      </c>
      <c r="D42" s="269"/>
      <c r="E42" s="277"/>
      <c r="F42" s="277"/>
      <c r="G42" s="277"/>
      <c r="H42" s="277"/>
      <c r="I42" s="277"/>
      <c r="J42" s="272"/>
      <c r="K42" s="273"/>
      <c r="L42" s="615"/>
      <c r="M42" s="615"/>
      <c r="N42" s="275" t="s">
        <v>81</v>
      </c>
      <c r="O42" s="276"/>
      <c r="P42" s="278"/>
      <c r="Q42" s="278"/>
      <c r="R42" s="278"/>
      <c r="S42" s="278"/>
      <c r="T42" s="277"/>
      <c r="U42" s="272"/>
    </row>
    <row r="43" spans="1:21">
      <c r="A43" s="569"/>
      <c r="B43" s="569"/>
      <c r="C43" s="211" t="s">
        <v>82</v>
      </c>
      <c r="D43" s="269"/>
      <c r="E43" s="277"/>
      <c r="F43" s="277"/>
      <c r="G43" s="277"/>
      <c r="H43" s="277"/>
      <c r="I43" s="277"/>
      <c r="J43" s="272"/>
      <c r="K43" s="273"/>
      <c r="L43" s="615"/>
      <c r="M43" s="615"/>
      <c r="N43" s="275" t="s">
        <v>82</v>
      </c>
      <c r="O43" s="276"/>
      <c r="P43" s="278"/>
      <c r="Q43" s="278"/>
      <c r="R43" s="278"/>
      <c r="S43" s="278"/>
      <c r="T43" s="277"/>
      <c r="U43" s="272"/>
    </row>
    <row r="44" spans="1:21">
      <c r="A44" s="569"/>
      <c r="B44" s="569"/>
      <c r="C44" s="211" t="s">
        <v>83</v>
      </c>
      <c r="D44" s="269"/>
      <c r="E44" s="277"/>
      <c r="F44" s="277"/>
      <c r="G44" s="277"/>
      <c r="H44" s="277"/>
      <c r="I44" s="277"/>
      <c r="J44" s="272"/>
      <c r="K44" s="273"/>
      <c r="L44" s="615"/>
      <c r="M44" s="615"/>
      <c r="N44" s="275" t="s">
        <v>83</v>
      </c>
      <c r="O44" s="276"/>
      <c r="P44" s="278"/>
      <c r="Q44" s="278"/>
      <c r="R44" s="278"/>
      <c r="S44" s="278"/>
      <c r="T44" s="277"/>
      <c r="U44" s="272"/>
    </row>
    <row r="45" spans="1:21">
      <c r="A45" s="569"/>
      <c r="B45" s="569"/>
      <c r="C45" s="211" t="s">
        <v>84</v>
      </c>
      <c r="D45" s="269"/>
      <c r="E45" s="277"/>
      <c r="F45" s="277"/>
      <c r="G45" s="277"/>
      <c r="H45" s="277"/>
      <c r="I45" s="277"/>
      <c r="J45" s="272"/>
      <c r="K45" s="273"/>
      <c r="L45" s="615"/>
      <c r="M45" s="615"/>
      <c r="N45" s="275" t="s">
        <v>84</v>
      </c>
      <c r="O45" s="276"/>
      <c r="P45" s="278"/>
      <c r="Q45" s="278"/>
      <c r="R45" s="278"/>
      <c r="S45" s="278"/>
      <c r="T45" s="277"/>
      <c r="U45" s="272"/>
    </row>
    <row r="46" spans="1:21">
      <c r="A46" s="569"/>
      <c r="B46" s="569"/>
      <c r="C46" s="211" t="s">
        <v>85</v>
      </c>
      <c r="D46" s="269"/>
      <c r="E46" s="277"/>
      <c r="F46" s="277"/>
      <c r="G46" s="277"/>
      <c r="H46" s="277"/>
      <c r="I46" s="277"/>
      <c r="J46" s="272"/>
      <c r="K46" s="273"/>
      <c r="L46" s="615"/>
      <c r="M46" s="615"/>
      <c r="N46" s="275" t="s">
        <v>85</v>
      </c>
      <c r="O46" s="276"/>
      <c r="P46" s="278"/>
      <c r="Q46" s="278"/>
      <c r="R46" s="278"/>
      <c r="S46" s="278"/>
      <c r="T46" s="277"/>
      <c r="U46" s="272"/>
    </row>
    <row r="47" spans="1:21" ht="13.5" thickBot="1">
      <c r="A47" s="612"/>
      <c r="B47" s="612"/>
      <c r="C47" s="212" t="s">
        <v>19</v>
      </c>
      <c r="D47" s="279"/>
      <c r="E47" s="280"/>
      <c r="F47" s="280"/>
      <c r="G47" s="280"/>
      <c r="H47" s="280"/>
      <c r="I47" s="280"/>
      <c r="J47" s="282"/>
      <c r="K47" s="273"/>
      <c r="L47" s="616"/>
      <c r="M47" s="616"/>
      <c r="N47" s="283" t="s">
        <v>19</v>
      </c>
      <c r="O47" s="284"/>
      <c r="P47" s="281"/>
      <c r="Q47" s="281"/>
      <c r="R47" s="281"/>
      <c r="S47" s="281"/>
      <c r="T47" s="281"/>
      <c r="U47" s="289"/>
    </row>
    <row r="48" spans="1:21" ht="14.25" thickTop="1" thickBot="1">
      <c r="A48" s="613" t="s">
        <v>100</v>
      </c>
      <c r="B48" s="613"/>
      <c r="C48" s="613"/>
      <c r="D48" s="285">
        <f>ROUNDUP(SUM(D41:D47), 0)</f>
        <v>0</v>
      </c>
      <c r="E48" s="285">
        <f>IF(E40= "Yes", $D$48*$C$40, 0)</f>
        <v>0</v>
      </c>
      <c r="F48" s="285">
        <f t="shared" ref="F48:I48" si="8">IF(F40= "Yes", $D$48*$C$40, 0)</f>
        <v>0</v>
      </c>
      <c r="G48" s="285">
        <f t="shared" si="8"/>
        <v>0</v>
      </c>
      <c r="H48" s="285">
        <f t="shared" si="8"/>
        <v>0</v>
      </c>
      <c r="I48" s="286">
        <f t="shared" si="8"/>
        <v>0</v>
      </c>
      <c r="J48" s="287">
        <f>SUM(E48:I48)</f>
        <v>0</v>
      </c>
      <c r="K48" s="273"/>
      <c r="L48" s="617" t="s">
        <v>100</v>
      </c>
      <c r="M48" s="617"/>
      <c r="N48" s="617"/>
      <c r="O48" s="286">
        <f>ROUNDUP(SUM(O41:O47), 0)</f>
        <v>0</v>
      </c>
      <c r="P48" s="288">
        <f>IF(P40= "Yes",$O$48*$N$40, 0)</f>
        <v>0</v>
      </c>
      <c r="Q48" s="285">
        <f t="shared" ref="Q48:T48" si="9">IF(Q40= "Yes",$O$48*$N$40, 0)</f>
        <v>0</v>
      </c>
      <c r="R48" s="288">
        <f t="shared" si="9"/>
        <v>0</v>
      </c>
      <c r="S48" s="288">
        <f t="shared" si="9"/>
        <v>0</v>
      </c>
      <c r="T48" s="288">
        <f t="shared" si="9"/>
        <v>0</v>
      </c>
      <c r="U48" s="290">
        <f>SUM(P48:T48)</f>
        <v>0</v>
      </c>
    </row>
    <row r="49" spans="1:21" ht="18">
      <c r="A49" s="145" t="s">
        <v>91</v>
      </c>
      <c r="B49" s="145"/>
      <c r="C49" s="190"/>
      <c r="D49" s="153"/>
      <c r="E49" s="159" t="s">
        <v>92</v>
      </c>
      <c r="F49" s="159" t="s">
        <v>92</v>
      </c>
      <c r="G49" s="159" t="s">
        <v>92</v>
      </c>
      <c r="H49" s="159" t="s">
        <v>92</v>
      </c>
      <c r="I49" s="159" t="s">
        <v>92</v>
      </c>
      <c r="J49" s="146"/>
      <c r="K49" s="138"/>
      <c r="L49" s="145" t="s">
        <v>91</v>
      </c>
      <c r="M49" s="145"/>
      <c r="N49" s="190"/>
      <c r="O49" s="153"/>
      <c r="P49" s="141" t="s">
        <v>92</v>
      </c>
      <c r="Q49" s="159" t="s">
        <v>92</v>
      </c>
      <c r="R49" s="141" t="s">
        <v>92</v>
      </c>
      <c r="S49" s="141" t="s">
        <v>92</v>
      </c>
      <c r="T49" s="141" t="s">
        <v>92</v>
      </c>
      <c r="U49" s="161"/>
    </row>
    <row r="50" spans="1:21">
      <c r="A50" s="2" t="s">
        <v>101</v>
      </c>
      <c r="C50" s="211" t="s">
        <v>80</v>
      </c>
      <c r="D50" s="269"/>
      <c r="E50" s="270"/>
      <c r="F50" s="270"/>
      <c r="G50" s="270"/>
      <c r="H50" s="270"/>
      <c r="I50" s="270"/>
      <c r="J50" s="272"/>
      <c r="K50" s="273"/>
      <c r="L50" s="274" t="s">
        <v>101</v>
      </c>
      <c r="M50" s="254"/>
      <c r="N50" s="275" t="s">
        <v>80</v>
      </c>
      <c r="O50" s="276"/>
      <c r="P50" s="271"/>
      <c r="Q50" s="271"/>
      <c r="R50" s="271"/>
      <c r="S50" s="271"/>
      <c r="T50" s="271"/>
      <c r="U50" s="291"/>
    </row>
    <row r="51" spans="1:21">
      <c r="A51" s="569"/>
      <c r="B51" s="569"/>
      <c r="C51" s="211" t="s">
        <v>81</v>
      </c>
      <c r="D51" s="269"/>
      <c r="E51" s="277"/>
      <c r="F51" s="277"/>
      <c r="G51" s="277"/>
      <c r="H51" s="277"/>
      <c r="I51" s="277"/>
      <c r="J51" s="272"/>
      <c r="K51" s="273"/>
      <c r="L51" s="615"/>
      <c r="M51" s="615"/>
      <c r="N51" s="275" t="s">
        <v>81</v>
      </c>
      <c r="O51" s="276"/>
      <c r="P51" s="278"/>
      <c r="Q51" s="278"/>
      <c r="R51" s="278"/>
      <c r="S51" s="278"/>
      <c r="T51" s="278"/>
      <c r="U51" s="291"/>
    </row>
    <row r="52" spans="1:21">
      <c r="A52" s="569"/>
      <c r="B52" s="569"/>
      <c r="C52" s="211" t="s">
        <v>82</v>
      </c>
      <c r="D52" s="269"/>
      <c r="E52" s="277"/>
      <c r="F52" s="277"/>
      <c r="G52" s="277"/>
      <c r="H52" s="277"/>
      <c r="I52" s="277"/>
      <c r="J52" s="272"/>
      <c r="K52" s="273"/>
      <c r="L52" s="615"/>
      <c r="M52" s="615"/>
      <c r="N52" s="275" t="s">
        <v>82</v>
      </c>
      <c r="O52" s="276"/>
      <c r="P52" s="278"/>
      <c r="Q52" s="278"/>
      <c r="R52" s="278"/>
      <c r="S52" s="278"/>
      <c r="T52" s="278"/>
      <c r="U52" s="291"/>
    </row>
    <row r="53" spans="1:21">
      <c r="A53" s="569"/>
      <c r="B53" s="569"/>
      <c r="C53" s="211" t="s">
        <v>83</v>
      </c>
      <c r="D53" s="269"/>
      <c r="E53" s="277"/>
      <c r="F53" s="277"/>
      <c r="G53" s="277"/>
      <c r="H53" s="277"/>
      <c r="I53" s="277"/>
      <c r="J53" s="272"/>
      <c r="K53" s="273"/>
      <c r="L53" s="615"/>
      <c r="M53" s="615"/>
      <c r="N53" s="275" t="s">
        <v>83</v>
      </c>
      <c r="O53" s="276"/>
      <c r="P53" s="278"/>
      <c r="Q53" s="278"/>
      <c r="R53" s="278"/>
      <c r="S53" s="278"/>
      <c r="T53" s="278"/>
      <c r="U53" s="291"/>
    </row>
    <row r="54" spans="1:21">
      <c r="A54" s="569"/>
      <c r="B54" s="569"/>
      <c r="C54" s="211" t="s">
        <v>84</v>
      </c>
      <c r="D54" s="269"/>
      <c r="E54" s="277"/>
      <c r="F54" s="277"/>
      <c r="G54" s="277"/>
      <c r="H54" s="277"/>
      <c r="I54" s="277"/>
      <c r="J54" s="272"/>
      <c r="K54" s="273"/>
      <c r="L54" s="615"/>
      <c r="M54" s="615"/>
      <c r="N54" s="275" t="s">
        <v>84</v>
      </c>
      <c r="O54" s="276"/>
      <c r="P54" s="278"/>
      <c r="Q54" s="278"/>
      <c r="R54" s="278"/>
      <c r="S54" s="278"/>
      <c r="T54" s="278"/>
      <c r="U54" s="291"/>
    </row>
    <row r="55" spans="1:21">
      <c r="A55" s="569"/>
      <c r="B55" s="569"/>
      <c r="C55" s="211" t="s">
        <v>85</v>
      </c>
      <c r="D55" s="269"/>
      <c r="E55" s="277"/>
      <c r="F55" s="277"/>
      <c r="G55" s="277"/>
      <c r="H55" s="277"/>
      <c r="I55" s="277"/>
      <c r="J55" s="272"/>
      <c r="K55" s="273"/>
      <c r="L55" s="615"/>
      <c r="M55" s="615"/>
      <c r="N55" s="275" t="s">
        <v>85</v>
      </c>
      <c r="O55" s="276"/>
      <c r="P55" s="278"/>
      <c r="Q55" s="278"/>
      <c r="R55" s="278"/>
      <c r="S55" s="278"/>
      <c r="T55" s="278"/>
      <c r="U55" s="291"/>
    </row>
    <row r="56" spans="1:21" ht="13.5" thickBot="1">
      <c r="A56" s="612"/>
      <c r="B56" s="612"/>
      <c r="C56" s="212" t="s">
        <v>19</v>
      </c>
      <c r="D56" s="279"/>
      <c r="E56" s="280"/>
      <c r="F56" s="280"/>
      <c r="G56" s="280"/>
      <c r="H56" s="280"/>
      <c r="I56" s="280"/>
      <c r="J56" s="282"/>
      <c r="K56" s="273"/>
      <c r="L56" s="616"/>
      <c r="M56" s="616"/>
      <c r="N56" s="283" t="s">
        <v>19</v>
      </c>
      <c r="O56" s="284"/>
      <c r="P56" s="281"/>
      <c r="Q56" s="281"/>
      <c r="R56" s="281"/>
      <c r="S56" s="281"/>
      <c r="T56" s="281"/>
      <c r="U56" s="289"/>
    </row>
    <row r="57" spans="1:21" ht="14.25" thickTop="1" thickBot="1">
      <c r="A57" s="613" t="s">
        <v>100</v>
      </c>
      <c r="B57" s="613"/>
      <c r="C57" s="613"/>
      <c r="D57" s="285">
        <f>ROUNDUP(SUM(D50:D56), 0)</f>
        <v>0</v>
      </c>
      <c r="E57" s="285">
        <f>IF(E49= "Yes", $D$57*$C$49, 0)</f>
        <v>0</v>
      </c>
      <c r="F57" s="285">
        <f t="shared" ref="F57:I57" si="10">IF(F49= "Yes", $D$57*$C$49, 0)</f>
        <v>0</v>
      </c>
      <c r="G57" s="285">
        <f t="shared" si="10"/>
        <v>0</v>
      </c>
      <c r="H57" s="285">
        <f t="shared" si="10"/>
        <v>0</v>
      </c>
      <c r="I57" s="286">
        <f t="shared" si="10"/>
        <v>0</v>
      </c>
      <c r="J57" s="287">
        <f>SUM(E57:I57)</f>
        <v>0</v>
      </c>
      <c r="K57" s="273"/>
      <c r="L57" s="617" t="s">
        <v>100</v>
      </c>
      <c r="M57" s="617"/>
      <c r="N57" s="617"/>
      <c r="O57" s="286">
        <f>ROUNDUP(SUM(O50:O56), 0)</f>
        <v>0</v>
      </c>
      <c r="P57" s="292">
        <f>IF(P49= "Yes", $O$57*$N$49, 0)</f>
        <v>0</v>
      </c>
      <c r="Q57" s="288">
        <f t="shared" ref="Q57:T57" si="11">IF(Q49= "Yes", $O$57*$N$49, 0)</f>
        <v>0</v>
      </c>
      <c r="R57" s="288">
        <f t="shared" si="11"/>
        <v>0</v>
      </c>
      <c r="S57" s="288">
        <f t="shared" si="11"/>
        <v>0</v>
      </c>
      <c r="T57" s="288">
        <f t="shared" si="11"/>
        <v>0</v>
      </c>
      <c r="U57" s="290">
        <f>SUM(P57:T57)</f>
        <v>0</v>
      </c>
    </row>
    <row r="58" spans="1:21" ht="13.5" thickBot="1">
      <c r="A58" s="155"/>
      <c r="B58" s="155"/>
      <c r="C58" s="155"/>
      <c r="D58" s="293"/>
      <c r="E58" s="294"/>
      <c r="F58" s="294"/>
      <c r="G58" s="294"/>
      <c r="H58" s="294"/>
      <c r="I58" s="294"/>
      <c r="J58" s="295"/>
      <c r="K58" s="256"/>
      <c r="L58" s="296"/>
      <c r="M58" s="296"/>
      <c r="N58" s="296"/>
      <c r="O58" s="293"/>
      <c r="P58" s="294"/>
      <c r="Q58" s="294"/>
      <c r="R58" s="297"/>
      <c r="S58" s="297"/>
      <c r="T58" s="297"/>
      <c r="U58" s="298"/>
    </row>
    <row r="59" spans="1:21" ht="21.75" thickTop="1" thickBot="1">
      <c r="A59" s="156" t="str">
        <f>A1</f>
        <v>Domestic Travel</v>
      </c>
      <c r="B59" s="157"/>
      <c r="C59" s="157"/>
      <c r="D59" s="299"/>
      <c r="E59" s="300">
        <f>SUM(E12:E57)</f>
        <v>0</v>
      </c>
      <c r="F59" s="300">
        <f t="shared" ref="F59:I59" si="12">SUM(F12:F57)</f>
        <v>0</v>
      </c>
      <c r="G59" s="300">
        <f t="shared" si="12"/>
        <v>0</v>
      </c>
      <c r="H59" s="300">
        <f t="shared" si="12"/>
        <v>0</v>
      </c>
      <c r="I59" s="300">
        <f t="shared" si="12"/>
        <v>0</v>
      </c>
      <c r="J59" s="301">
        <f>SUM(J12:J57)</f>
        <v>0</v>
      </c>
      <c r="K59" s="302"/>
      <c r="L59" s="303" t="str">
        <f>L1</f>
        <v>Foreign Travel</v>
      </c>
      <c r="M59" s="304"/>
      <c r="N59" s="304"/>
      <c r="O59" s="299"/>
      <c r="P59" s="300">
        <f>SUM(P12:P57)</f>
        <v>0</v>
      </c>
      <c r="Q59" s="300">
        <f t="shared" ref="Q59:T59" si="13">SUM(Q12:Q57)</f>
        <v>0</v>
      </c>
      <c r="R59" s="305">
        <f t="shared" si="13"/>
        <v>0</v>
      </c>
      <c r="S59" s="305">
        <f t="shared" si="13"/>
        <v>0</v>
      </c>
      <c r="T59" s="305">
        <f t="shared" si="13"/>
        <v>0</v>
      </c>
      <c r="U59" s="301">
        <f>SUM(U12:U57)</f>
        <v>0</v>
      </c>
    </row>
    <row r="60" spans="1:21" ht="13.5" thickTop="1"/>
  </sheetData>
  <sheetProtection algorithmName="SHA-512" hashValue="t+Cb91X67wKe10FaIpDyM3P2rqAxhItisY+v1l8Tv/BgK9FOaXne+P5TnRhbKTIqyZXcX3tdFFV3G2nVfPBvLQ==" saltValue="JJOgmpb2AxwCUTjMBZNmnA==" spinCount="100000" sheet="1" objects="1" scenarios="1" insertRows="0"/>
  <mergeCells count="27">
    <mergeCell ref="L1:U1"/>
    <mergeCell ref="A6:B11"/>
    <mergeCell ref="A12:C12"/>
    <mergeCell ref="A15:B20"/>
    <mergeCell ref="A1:J1"/>
    <mergeCell ref="A2:U2"/>
    <mergeCell ref="A21:C21"/>
    <mergeCell ref="A24:B29"/>
    <mergeCell ref="A30:C30"/>
    <mergeCell ref="A33:B38"/>
    <mergeCell ref="A39:C39"/>
    <mergeCell ref="A42:B47"/>
    <mergeCell ref="A48:C48"/>
    <mergeCell ref="A51:B56"/>
    <mergeCell ref="A57:C57"/>
    <mergeCell ref="L6:M11"/>
    <mergeCell ref="L12:N12"/>
    <mergeCell ref="L15:M20"/>
    <mergeCell ref="L21:N21"/>
    <mergeCell ref="L24:M29"/>
    <mergeCell ref="L30:N30"/>
    <mergeCell ref="L33:M38"/>
    <mergeCell ref="L39:N39"/>
    <mergeCell ref="L42:M47"/>
    <mergeCell ref="L48:N48"/>
    <mergeCell ref="L51:M56"/>
    <mergeCell ref="L57:N57"/>
  </mergeCells>
  <conditionalFormatting sqref="C4">
    <cfRule type="expression" dxfId="17" priority="14">
      <formula>AND(D12&lt;&gt;0, C4=0)</formula>
    </cfRule>
  </conditionalFormatting>
  <conditionalFormatting sqref="C13">
    <cfRule type="expression" dxfId="16" priority="11">
      <formula>AND(D21&lt;&gt;0, C13=0)</formula>
    </cfRule>
  </conditionalFormatting>
  <conditionalFormatting sqref="C22">
    <cfRule type="expression" dxfId="15" priority="10">
      <formula>AND(D30&lt;&gt;0, C22=0)</formula>
    </cfRule>
  </conditionalFormatting>
  <conditionalFormatting sqref="C31">
    <cfRule type="expression" dxfId="14" priority="9">
      <formula>AND(D39&lt;&gt;0, C31=0)</formula>
    </cfRule>
  </conditionalFormatting>
  <conditionalFormatting sqref="C40">
    <cfRule type="expression" dxfId="13" priority="8">
      <formula>AND(D48&lt;&gt;0, C40=0)</formula>
    </cfRule>
  </conditionalFormatting>
  <conditionalFormatting sqref="C49">
    <cfRule type="expression" dxfId="12" priority="7">
      <formula>AND(D57&lt;&gt;0, C49=0)</formula>
    </cfRule>
  </conditionalFormatting>
  <conditionalFormatting sqref="N4">
    <cfRule type="expression" dxfId="11" priority="6">
      <formula>AND(O12&lt;&gt;0, N4=0)</formula>
    </cfRule>
  </conditionalFormatting>
  <conditionalFormatting sqref="N13">
    <cfRule type="expression" dxfId="10" priority="5">
      <formula>AND(O21&lt;&gt;0, N13=0)</formula>
    </cfRule>
  </conditionalFormatting>
  <conditionalFormatting sqref="N22">
    <cfRule type="expression" dxfId="9" priority="4">
      <formula>AND(O30&lt;&gt;0, N22=0)</formula>
    </cfRule>
  </conditionalFormatting>
  <conditionalFormatting sqref="N31">
    <cfRule type="expression" dxfId="8" priority="3">
      <formula>AND(O39&lt;&gt;0, N31=0)</formula>
    </cfRule>
  </conditionalFormatting>
  <conditionalFormatting sqref="N40">
    <cfRule type="expression" dxfId="7" priority="2">
      <formula>AND(O48&lt;&gt;0, N40=0)</formula>
    </cfRule>
  </conditionalFormatting>
  <conditionalFormatting sqref="N49">
    <cfRule type="expression" dxfId="6" priority="1">
      <formula>AND(O57&lt;&gt;0, N49=0)</formula>
    </cfRule>
  </conditionalFormatting>
  <dataValidations count="2">
    <dataValidation type="list" allowBlank="1" showInputMessage="1" showErrorMessage="1" sqref="E22:I22 E31:I31 E40:I40 E13:I13 P49:T49 E49:I49 P22:T22 P31:T31 P40:T40 P13:T13 P4:T4 E4:I4" xr:uid="{00000000-0002-0000-0400-000000000000}">
      <formula1>"Yes, No"</formula1>
    </dataValidation>
    <dataValidation type="whole" operator="greaterThanOrEqual" allowBlank="1" showErrorMessage="1" errorTitle="Must enter number of travelers." error="Cost is constant for each traveler and each year. If you need more flexibility, create a separate trip. " promptTitle="Must enter number of travelers." prompt="Cost is constant for each traveler and each year. If you need more flexibility, create a separate trip. " sqref="C4 N40 C13 C22 C31 C40 C49 N4 N13 N22 N31 N49" xr:uid="{00000000-0002-0000-0400-000001000000}">
      <formula1>1</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9F6FF"/>
    <pageSetUpPr autoPageBreaks="0"/>
  </sheetPr>
  <dimension ref="A1:XES199"/>
  <sheetViews>
    <sheetView zoomScale="80" zoomScaleNormal="80" workbookViewId="0">
      <selection activeCell="B1" sqref="B1:C1"/>
    </sheetView>
  </sheetViews>
  <sheetFormatPr defaultColWidth="8.5703125" defaultRowHeight="12.75"/>
  <cols>
    <col min="1" max="1" width="20.42578125" customWidth="1"/>
    <col min="2" max="3" width="12.42578125" customWidth="1"/>
    <col min="4" max="4" width="12.28515625" customWidth="1"/>
    <col min="5" max="5" width="9.28515625" customWidth="1"/>
    <col min="6" max="6" width="12.28515625" customWidth="1"/>
    <col min="7" max="7" width="12.28515625" bestFit="1" customWidth="1"/>
    <col min="8" max="8" width="13.42578125" bestFit="1" customWidth="1"/>
    <col min="9" max="9" width="16.28515625" style="5" customWidth="1"/>
    <col min="10" max="10" width="13.42578125" style="5" customWidth="1"/>
    <col min="11" max="11" width="12.5703125" style="5" customWidth="1"/>
    <col min="12" max="12" width="13.42578125" style="5" customWidth="1"/>
    <col min="13" max="14" width="10" style="5" bestFit="1" customWidth="1"/>
    <col min="15" max="15" width="13.5703125" bestFit="1" customWidth="1"/>
    <col min="16" max="17" width="13.42578125" style="5" customWidth="1"/>
    <col min="18" max="18" width="12.5703125" style="5" customWidth="1"/>
    <col min="19" max="19" width="10.140625" style="5" bestFit="1" customWidth="1"/>
    <col min="20" max="20" width="11.85546875" style="5" bestFit="1" customWidth="1"/>
    <col min="21" max="21" width="10.42578125" style="5" bestFit="1" customWidth="1"/>
    <col min="22" max="22" width="10" bestFit="1" customWidth="1"/>
    <col min="23" max="23" width="13.42578125" style="5" customWidth="1"/>
    <col min="24" max="24" width="10.5703125" style="5" customWidth="1"/>
    <col min="25" max="25" width="12.5703125" style="5" customWidth="1"/>
    <col min="26" max="26" width="11.5703125" style="5" bestFit="1" customWidth="1"/>
    <col min="27" max="27" width="10" style="5" bestFit="1" customWidth="1"/>
    <col min="28" max="28" width="7.5703125" style="5" customWidth="1"/>
    <col min="29" max="29" width="8.5703125" customWidth="1"/>
    <col min="30" max="30" width="15.5703125" style="5" bestFit="1" customWidth="1"/>
    <col min="31" max="31" width="13.42578125" style="5" hidden="1" customWidth="1"/>
    <col min="32" max="32" width="20.140625" style="5" hidden="1" customWidth="1"/>
    <col min="33" max="33" width="10.140625" style="5" hidden="1" customWidth="1"/>
    <col min="34" max="34" width="9.5703125" style="5" hidden="1" customWidth="1"/>
    <col min="35" max="35" width="7.5703125" style="5" customWidth="1"/>
    <col min="36" max="36" width="13.5703125" customWidth="1"/>
    <col min="37" max="37" width="13.42578125" style="5" customWidth="1"/>
    <col min="38" max="39" width="12.42578125" style="5" customWidth="1"/>
    <col min="40" max="41" width="12.42578125" style="5" hidden="1" customWidth="1"/>
    <col min="42" max="42" width="18.42578125" hidden="1" customWidth="1"/>
    <col min="43" max="43" width="12.42578125" hidden="1" customWidth="1"/>
    <col min="44" max="44" width="16.42578125" bestFit="1" customWidth="1"/>
    <col min="16383" max="16384" width="16.42578125" customWidth="1"/>
  </cols>
  <sheetData>
    <row r="1" spans="1:47" ht="30.6" customHeight="1" thickBot="1">
      <c r="A1" s="3" t="s">
        <v>0</v>
      </c>
      <c r="B1" s="651"/>
      <c r="C1" s="652"/>
      <c r="D1" s="192"/>
      <c r="E1" s="544" t="s">
        <v>99</v>
      </c>
      <c r="F1" s="544"/>
      <c r="G1" s="544"/>
      <c r="H1" s="544"/>
      <c r="I1" s="544"/>
      <c r="J1" s="544"/>
      <c r="K1" s="37"/>
      <c r="L1" s="550" t="s">
        <v>20</v>
      </c>
      <c r="M1" s="551"/>
      <c r="N1"/>
      <c r="P1" s="599" t="s">
        <v>146</v>
      </c>
      <c r="Q1" s="600"/>
      <c r="R1" s="600"/>
      <c r="S1" s="601"/>
      <c r="T1"/>
      <c r="AA1" s="653" t="s">
        <v>65</v>
      </c>
      <c r="AB1" s="654"/>
      <c r="AC1" s="654"/>
      <c r="AD1" s="655"/>
      <c r="AK1"/>
      <c r="AL1"/>
      <c r="AM1"/>
      <c r="AN1"/>
      <c r="AO1"/>
    </row>
    <row r="2" spans="1:47" ht="35.1" customHeight="1" thickBot="1">
      <c r="A2" s="4" t="s">
        <v>30</v>
      </c>
      <c r="B2" s="651"/>
      <c r="C2" s="652"/>
      <c r="D2" s="99"/>
      <c r="E2" s="544"/>
      <c r="F2" s="544"/>
      <c r="G2" s="544"/>
      <c r="H2" s="544"/>
      <c r="I2" s="544"/>
      <c r="J2" s="544"/>
      <c r="K2" s="59"/>
      <c r="L2" s="314"/>
      <c r="M2" s="385" t="s">
        <v>160</v>
      </c>
      <c r="N2"/>
      <c r="P2" s="602"/>
      <c r="Q2" s="603"/>
      <c r="R2" s="603"/>
      <c r="S2" s="604"/>
      <c r="T2"/>
      <c r="AA2" s="656"/>
      <c r="AB2" s="657"/>
      <c r="AC2" s="657"/>
      <c r="AD2" s="658"/>
      <c r="AK2"/>
      <c r="AL2"/>
      <c r="AM2"/>
      <c r="AN2"/>
      <c r="AO2"/>
    </row>
    <row r="3" spans="1:47" ht="45" customHeight="1" thickBot="1">
      <c r="A3" s="3" t="s">
        <v>29</v>
      </c>
      <c r="B3" s="651"/>
      <c r="C3" s="652"/>
      <c r="D3" s="99"/>
      <c r="E3" s="545"/>
      <c r="F3" s="545"/>
      <c r="G3" s="545"/>
      <c r="H3" s="545"/>
      <c r="I3" s="545"/>
      <c r="J3" s="545"/>
      <c r="K3" s="254"/>
      <c r="L3" s="364" t="s">
        <v>17</v>
      </c>
      <c r="M3" s="366">
        <v>0.29399999999999998</v>
      </c>
      <c r="N3"/>
      <c r="P3" s="605"/>
      <c r="Q3" s="606"/>
      <c r="R3" s="606"/>
      <c r="S3" s="607"/>
      <c r="T3"/>
      <c r="U3" s="326"/>
      <c r="AA3" s="659" t="s">
        <v>62</v>
      </c>
      <c r="AB3" s="660" t="s">
        <v>24</v>
      </c>
      <c r="AC3" s="660" t="s">
        <v>25</v>
      </c>
      <c r="AD3" s="661" t="s">
        <v>63</v>
      </c>
      <c r="AK3"/>
      <c r="AL3"/>
      <c r="AM3"/>
      <c r="AN3"/>
      <c r="AO3"/>
    </row>
    <row r="4" spans="1:47" ht="57.75" customHeight="1">
      <c r="A4" s="3" t="s">
        <v>12</v>
      </c>
      <c r="B4" s="662"/>
      <c r="C4" s="663"/>
      <c r="D4" s="82"/>
      <c r="E4" s="546" t="s">
        <v>51</v>
      </c>
      <c r="F4" s="547"/>
      <c r="G4" s="547"/>
      <c r="H4" s="548" t="s">
        <v>95</v>
      </c>
      <c r="I4" s="548"/>
      <c r="J4" s="549"/>
      <c r="K4"/>
      <c r="L4" s="365" t="s">
        <v>68</v>
      </c>
      <c r="M4" s="379">
        <v>0.29399999999999998</v>
      </c>
      <c r="N4"/>
      <c r="P4" s="382" t="s">
        <v>62</v>
      </c>
      <c r="Q4" s="381" t="s">
        <v>140</v>
      </c>
      <c r="R4" s="381" t="s">
        <v>141</v>
      </c>
      <c r="S4" s="384" t="s">
        <v>147</v>
      </c>
      <c r="T4"/>
      <c r="U4" s="326"/>
      <c r="AA4" s="659"/>
      <c r="AB4" s="660"/>
      <c r="AC4" s="660"/>
      <c r="AD4" s="661"/>
      <c r="AK4"/>
      <c r="AL4"/>
      <c r="AM4"/>
      <c r="AN4"/>
      <c r="AO4"/>
    </row>
    <row r="5" spans="1:47" ht="23.25" customHeight="1" thickBot="1">
      <c r="B5" s="664"/>
      <c r="C5" s="665"/>
      <c r="D5" s="82"/>
      <c r="E5" s="575" t="s">
        <v>50</v>
      </c>
      <c r="F5" s="576"/>
      <c r="G5" s="576"/>
      <c r="H5" s="576"/>
      <c r="I5" s="576"/>
      <c r="J5" s="577"/>
      <c r="K5"/>
      <c r="L5" s="365" t="s">
        <v>18</v>
      </c>
      <c r="M5" s="367">
        <v>0.314</v>
      </c>
      <c r="N5"/>
      <c r="P5" s="383"/>
      <c r="Q5" s="380">
        <f>P5*0.12</f>
        <v>0</v>
      </c>
      <c r="R5" s="380">
        <f>P5*0.09</f>
        <v>0</v>
      </c>
      <c r="S5" s="380">
        <f>P5*0.03</f>
        <v>0</v>
      </c>
      <c r="T5"/>
      <c r="U5" s="326"/>
      <c r="W5" s="10"/>
      <c r="AA5" s="79"/>
      <c r="AB5" s="78">
        <f>AA5*0.12</f>
        <v>0</v>
      </c>
      <c r="AC5" s="78">
        <f>AA5*0.09</f>
        <v>0</v>
      </c>
      <c r="AD5" s="78">
        <f>AA5*0.03</f>
        <v>0</v>
      </c>
      <c r="AE5" s="77"/>
      <c r="AK5"/>
      <c r="AL5"/>
      <c r="AM5"/>
      <c r="AN5"/>
      <c r="AO5"/>
    </row>
    <row r="6" spans="1:47" ht="21.95" customHeight="1">
      <c r="A6" s="3" t="s">
        <v>1</v>
      </c>
      <c r="B6" s="666"/>
      <c r="C6" s="667"/>
      <c r="D6" s="82"/>
      <c r="E6" s="575"/>
      <c r="F6" s="576"/>
      <c r="G6" s="576"/>
      <c r="H6" s="576"/>
      <c r="I6" s="576"/>
      <c r="J6" s="577"/>
      <c r="K6"/>
      <c r="L6" s="365" t="s">
        <v>60</v>
      </c>
      <c r="M6" s="367">
        <v>0.11600000000000001</v>
      </c>
      <c r="N6" s="213"/>
      <c r="P6" s="578" t="s">
        <v>120</v>
      </c>
      <c r="Q6" s="579"/>
      <c r="R6" s="579"/>
      <c r="S6" s="580"/>
      <c r="T6"/>
      <c r="AA6" s="578" t="s">
        <v>120</v>
      </c>
      <c r="AB6" s="579"/>
      <c r="AC6" s="579"/>
      <c r="AD6" s="580"/>
      <c r="AK6"/>
      <c r="AL6"/>
      <c r="AM6"/>
      <c r="AN6"/>
      <c r="AO6"/>
    </row>
    <row r="7" spans="1:47" ht="21.95" customHeight="1" thickBot="1">
      <c r="A7" s="3" t="s">
        <v>2</v>
      </c>
      <c r="B7" s="649"/>
      <c r="C7" s="650"/>
      <c r="D7" s="215"/>
      <c r="E7" s="575"/>
      <c r="F7" s="576"/>
      <c r="G7" s="576"/>
      <c r="H7" s="576"/>
      <c r="I7" s="576"/>
      <c r="J7" s="577"/>
      <c r="K7"/>
      <c r="L7" s="327" t="s">
        <v>61</v>
      </c>
      <c r="M7" s="368">
        <v>0</v>
      </c>
      <c r="N7"/>
      <c r="P7" s="581"/>
      <c r="Q7" s="582"/>
      <c r="R7" s="582"/>
      <c r="S7" s="583"/>
      <c r="T7"/>
      <c r="AA7" s="581"/>
      <c r="AB7" s="582"/>
      <c r="AC7" s="582"/>
      <c r="AD7" s="583"/>
      <c r="AK7"/>
      <c r="AL7"/>
      <c r="AM7"/>
      <c r="AN7"/>
      <c r="AO7"/>
    </row>
    <row r="8" spans="1:47" ht="21.95" customHeight="1" thickBot="1">
      <c r="A8" s="3" t="s">
        <v>11</v>
      </c>
      <c r="B8" s="644"/>
      <c r="C8" s="645"/>
      <c r="D8" s="204"/>
      <c r="E8" s="646" t="s">
        <v>4</v>
      </c>
      <c r="F8" s="647"/>
      <c r="G8" s="647"/>
      <c r="H8" s="647"/>
      <c r="I8" s="648"/>
      <c r="J8" s="646" t="s">
        <v>5</v>
      </c>
      <c r="K8" s="647"/>
      <c r="L8" s="647"/>
      <c r="M8" s="647"/>
      <c r="N8" s="648"/>
      <c r="O8" s="536" t="s">
        <v>6</v>
      </c>
      <c r="P8" s="537"/>
      <c r="Q8" s="537"/>
      <c r="R8" s="537"/>
      <c r="S8" s="537"/>
      <c r="T8" s="536" t="s">
        <v>7</v>
      </c>
      <c r="U8" s="537"/>
      <c r="V8" s="537"/>
      <c r="W8" s="537"/>
      <c r="X8" s="538"/>
      <c r="Y8" s="536" t="s">
        <v>8</v>
      </c>
      <c r="Z8" s="537"/>
      <c r="AA8" s="537"/>
      <c r="AB8" s="537"/>
      <c r="AC8" s="538"/>
      <c r="AD8"/>
      <c r="AE8" s="8"/>
      <c r="AF8" s="1"/>
      <c r="AG8"/>
      <c r="AH8" s="313"/>
      <c r="AI8" s="532"/>
      <c r="AJ8" s="532"/>
      <c r="AK8" s="532"/>
      <c r="AL8" s="532"/>
      <c r="AM8" s="532"/>
      <c r="AN8" s="532"/>
      <c r="AO8" s="532"/>
      <c r="AP8" s="532"/>
    </row>
    <row r="9" spans="1:47" ht="21.95" customHeight="1" thickBot="1">
      <c r="A9" s="203" t="s">
        <v>13</v>
      </c>
      <c r="B9" s="642"/>
      <c r="C9" s="643"/>
      <c r="D9" s="312" t="s">
        <v>121</v>
      </c>
      <c r="E9" s="377"/>
      <c r="F9" s="378"/>
      <c r="G9" s="378"/>
      <c r="H9" s="378"/>
      <c r="I9" s="378"/>
      <c r="J9" s="542"/>
      <c r="K9" s="543"/>
      <c r="L9" s="543"/>
      <c r="M9" s="543"/>
      <c r="N9" s="543"/>
      <c r="O9" s="533"/>
      <c r="P9" s="534"/>
      <c r="Q9" s="534"/>
      <c r="R9" s="534"/>
      <c r="S9" s="534"/>
      <c r="T9" s="533"/>
      <c r="U9" s="534"/>
      <c r="V9" s="534"/>
      <c r="W9" s="534"/>
      <c r="X9" s="535"/>
      <c r="Y9" s="533"/>
      <c r="Z9" s="534"/>
      <c r="AA9" s="534"/>
      <c r="AB9" s="534"/>
      <c r="AC9" s="535"/>
      <c r="AD9"/>
      <c r="AE9" s="8"/>
      <c r="AF9" s="1"/>
      <c r="AG9"/>
      <c r="AH9" s="313"/>
      <c r="AI9" s="313"/>
      <c r="AJ9" s="313"/>
      <c r="AK9" s="313"/>
      <c r="AL9" s="313"/>
      <c r="AM9" s="313"/>
      <c r="AN9" s="313"/>
      <c r="AO9" s="313"/>
      <c r="AP9" s="313"/>
    </row>
    <row r="10" spans="1:47" ht="30" customHeight="1" thickBot="1">
      <c r="A10" s="208" t="s">
        <v>3</v>
      </c>
      <c r="B10" s="209" t="s">
        <v>16</v>
      </c>
      <c r="C10" s="325" t="s">
        <v>139</v>
      </c>
      <c r="D10" s="209" t="s">
        <v>64</v>
      </c>
      <c r="E10" s="361" t="s">
        <v>118</v>
      </c>
      <c r="F10" s="170" t="s">
        <v>143</v>
      </c>
      <c r="G10" s="172" t="s">
        <v>28</v>
      </c>
      <c r="H10" s="173" t="s">
        <v>27</v>
      </c>
      <c r="I10" s="173" t="s">
        <v>26</v>
      </c>
      <c r="J10" s="178" t="s">
        <v>64</v>
      </c>
      <c r="K10" s="171" t="s">
        <v>143</v>
      </c>
      <c r="L10" s="172" t="s">
        <v>28</v>
      </c>
      <c r="M10" s="173" t="s">
        <v>27</v>
      </c>
      <c r="N10" s="173" t="s">
        <v>26</v>
      </c>
      <c r="O10" s="178" t="s">
        <v>64</v>
      </c>
      <c r="P10" s="171" t="s">
        <v>143</v>
      </c>
      <c r="Q10" s="172" t="s">
        <v>28</v>
      </c>
      <c r="R10" s="173" t="s">
        <v>27</v>
      </c>
      <c r="S10" s="173" t="s">
        <v>26</v>
      </c>
      <c r="T10" s="178" t="s">
        <v>64</v>
      </c>
      <c r="U10" s="171" t="s">
        <v>143</v>
      </c>
      <c r="V10" s="172" t="s">
        <v>28</v>
      </c>
      <c r="W10" s="173" t="s">
        <v>27</v>
      </c>
      <c r="X10" s="173" t="s">
        <v>26</v>
      </c>
      <c r="Y10" s="178" t="s">
        <v>64</v>
      </c>
      <c r="Z10" s="171" t="s">
        <v>143</v>
      </c>
      <c r="AA10" s="172" t="s">
        <v>28</v>
      </c>
      <c r="AB10" s="173" t="s">
        <v>27</v>
      </c>
      <c r="AC10" s="173" t="s">
        <v>26</v>
      </c>
      <c r="AD10" s="180" t="s">
        <v>41</v>
      </c>
      <c r="AE10" s="179" t="s">
        <v>34</v>
      </c>
      <c r="AF10" s="177" t="s">
        <v>35</v>
      </c>
      <c r="AG10" s="177" t="s">
        <v>36</v>
      </c>
      <c r="AH10" s="177" t="s">
        <v>37</v>
      </c>
      <c r="AI10" s="6"/>
      <c r="AJ10" s="83"/>
      <c r="AK10"/>
      <c r="AL10" s="100"/>
      <c r="AM10" s="100"/>
      <c r="AN10" s="100"/>
      <c r="AO10" s="100"/>
      <c r="AP10" s="100"/>
      <c r="AQ10" s="100"/>
      <c r="AR10" s="100"/>
      <c r="AS10" s="100"/>
      <c r="AT10" s="100"/>
      <c r="AU10" s="100"/>
    </row>
    <row r="11" spans="1:47" ht="14.25">
      <c r="A11" s="205">
        <f>B1</f>
        <v>0</v>
      </c>
      <c r="B11" s="206" t="s">
        <v>17</v>
      </c>
      <c r="C11" s="206" t="s">
        <v>141</v>
      </c>
      <c r="D11" s="220"/>
      <c r="E11" s="207">
        <v>0</v>
      </c>
      <c r="F11" s="181"/>
      <c r="G11" s="174">
        <f>IF(FedPersonnel11[[#This Row],[Column5]]&gt;0, FedPersonnel11[[#This Row],[Column5]]/INDEX('Month Lookup'!$B$22:$B$24, MATCH(FedPersonnel11[[#This Row],[Column46]], 'Month Lookup'!$A$22:$A$24, 0)), 0)</f>
        <v>0</v>
      </c>
      <c r="H11" s="215">
        <f>ROUNDUP('Cost Share'!$D11*'Cost Share'!$G11, 0)</f>
        <v>0</v>
      </c>
      <c r="I11" s="215">
        <f>_xlfn.IFNA(FedPersonnel11[[#This Row],[Column9]]*VLOOKUP(FedPersonnel11[[#This Row],[Column2]], FringeRates6[#All], 2, FALSE), 0)</f>
        <v>0</v>
      </c>
      <c r="J11" s="225">
        <f>FedPersonnel11[[#This Row],[Column3]]*(1+FedPersonnel11[[#This Row],[Column4]])</f>
        <v>0</v>
      </c>
      <c r="K11" s="182"/>
      <c r="L11" s="174">
        <f>IF(FedPersonnel11[[#This Row],[Column12]]&gt;0, FedPersonnel11[[#This Row],[Column12]]/INDEX('Month Lookup'!$B$22:$B$24, MATCH(FedPersonnel11[[#This Row],[Column46]], 'Month Lookup'!$A$22:$A$24, 0)), 0)</f>
        <v>0</v>
      </c>
      <c r="M11" s="215">
        <f>ROUNDUP(FedPersonnel11[[#This Row],[Column11]]*FedPersonnel11[[#This Row],[Column15]], 0)</f>
        <v>0</v>
      </c>
      <c r="N11" s="215">
        <f>_xlfn.IFNA(FedPersonnel11[[#This Row],[Column16]]*VLOOKUP(FedPersonnel11[[#This Row],[Column2]], FringeRates6[#All], 2, FALSE), 0)</f>
        <v>0</v>
      </c>
      <c r="O11" s="225">
        <f>FedPersonnel11[[#This Row],[Column11]]*(1+FedPersonnel11[[#This Row],[Column4]])</f>
        <v>0</v>
      </c>
      <c r="P11" s="182"/>
      <c r="Q11" s="174">
        <f>IF(FedPersonnel11[[#This Row],[Column19]]&gt;0, FedPersonnel11[[#This Row],[Column19]]/INDEX('Month Lookup'!$B$22:$B$24, MATCH(FedPersonnel11[[#This Row],[Column46]], 'Month Lookup'!$A$22:$A$24, 0)), 0)</f>
        <v>0</v>
      </c>
      <c r="R11" s="215">
        <f>ROUNDUP(FedPersonnel11[[#This Row],[Column18]]*FedPersonnel11[[#This Row],[Column22]], 0)</f>
        <v>0</v>
      </c>
      <c r="S11" s="215">
        <f>_xlfn.IFNA(FedPersonnel11[[#This Row],[Column23]]*VLOOKUP(FedPersonnel11[[#This Row],[Column2]], FringeRates6[#All], 2, FALSE), 0)</f>
        <v>0</v>
      </c>
      <c r="T11" s="225">
        <f>FedPersonnel11[[#This Row],[Column18]]*(1+FedPersonnel11[[#This Row],[Column4]])</f>
        <v>0</v>
      </c>
      <c r="U11" s="182"/>
      <c r="V11" s="174">
        <f>IF(FedPersonnel11[[#This Row],[Column26]]&gt;0, FedPersonnel11[[#This Row],[Column26]]/INDEX('Month Lookup'!$B$22:$B$24, MATCH(FedPersonnel11[[#This Row],[Column46]], 'Month Lookup'!$A$22:$A$24, 0)), 0)</f>
        <v>0</v>
      </c>
      <c r="W11" s="215">
        <f>ROUNDUP(FedPersonnel11[[#This Row],[Column25]]*FedPersonnel11[[#This Row],[Column27]], 0)</f>
        <v>0</v>
      </c>
      <c r="X11" s="215">
        <f>_xlfn.IFNA(FedPersonnel11[[#This Row],[Column28]]*VLOOKUP(FedPersonnel11[[#This Row],[Column2]], FringeRates6[#All], 2, FALSE), 0)</f>
        <v>0</v>
      </c>
      <c r="Y11" s="225">
        <f>FedPersonnel11[[#This Row],[Column25]]*(1+FedPersonnel11[[#This Row],[Column4]])</f>
        <v>0</v>
      </c>
      <c r="Z11" s="183"/>
      <c r="AA11" s="174">
        <f>IF(FedPersonnel11[[#This Row],[Column33]]&gt;0, FedPersonnel11[[#This Row],[Column33]]/INDEX('Month Lookup'!$B$22:$B$24, MATCH(FedPersonnel11[[#This Row],[Column46]], 'Month Lookup'!$A$22:$A$24, 0)), 0)</f>
        <v>0</v>
      </c>
      <c r="AB11" s="215">
        <f>ROUNDUP(FedPersonnel11[[#This Row],[Column32]]*FedPersonnel11[[#This Row],[Column34]], 0)</f>
        <v>0</v>
      </c>
      <c r="AC11" s="334">
        <f>_xlfn.IFNA(FedPersonnel11[[#This Row],[Column35]]*VLOOKUP(FedPersonnel11[[#This Row],[Column2]], FringeRates6[#All], 2, FALSE), 0)</f>
        <v>0</v>
      </c>
      <c r="AD11" s="315">
        <f>SUM(FedPersonnel11[[#This Row],[Column9]],FedPersonnel11[[#This Row],[Column10]],FedPersonnel11[[#This Row],[Column16]:[Column17]],FedPersonnel11[[#This Row],[Column23]:[Column24]],FedPersonnel11[[#This Row],[Column28]:[Column29]],FedPersonnel11[[#This Row],[Column35]:[Column36]])</f>
        <v>0</v>
      </c>
      <c r="AE11" s="337">
        <f>IF(FedPersonnel11[[#This Row],[Column8]]=FedPersonnel11[[#This Row],[Column15]], 1, 0)</f>
        <v>1</v>
      </c>
      <c r="AF11" s="338">
        <f>IF(FedPersonnel11[[#This Row],[Column15]]=FedPersonnel11[[#This Row],[Column22]], 1, 0)</f>
        <v>1</v>
      </c>
      <c r="AG11" s="337">
        <f>IF(FedPersonnel11[[#This Row],[Column22]]=FedPersonnel11[[#This Row],[Column27]], 1, 0)</f>
        <v>1</v>
      </c>
      <c r="AH11" s="337">
        <f>IF(FedPersonnel11[[#This Row],[Column27]]=FedPersonnel11[[#This Row],[Column34]], 1, 0)</f>
        <v>1</v>
      </c>
      <c r="AI11" s="100"/>
      <c r="AJ11" s="100"/>
      <c r="AK11" s="100"/>
      <c r="AL11" s="100"/>
      <c r="AM11" s="99"/>
      <c r="AN11" s="99"/>
      <c r="AO11" s="99"/>
      <c r="AP11" s="99"/>
    </row>
    <row r="12" spans="1:47" ht="14.25">
      <c r="A12" s="193"/>
      <c r="B12" s="184"/>
      <c r="C12" s="184"/>
      <c r="D12" s="221"/>
      <c r="E12" s="185">
        <v>0</v>
      </c>
      <c r="F12" s="181"/>
      <c r="G12" s="174">
        <f>IF(FedPersonnel11[[#This Row],[Column5]]&gt;0, FedPersonnel11[[#This Row],[Column5]]/INDEX('Month Lookup'!$B$22:$B$24, MATCH(FedPersonnel11[[#This Row],[Column46]], 'Month Lookup'!$A$22:$A$24, 0)), 0)</f>
        <v>0</v>
      </c>
      <c r="H12" s="215">
        <f>ROUNDUP('Cost Share'!$D12*'Cost Share'!$G12, 0)</f>
        <v>0</v>
      </c>
      <c r="I12" s="215">
        <f>_xlfn.IFNA(FedPersonnel11[[#This Row],[Column9]]*VLOOKUP(FedPersonnel11[[#This Row],[Column2]], FringeRates6[#All], 2, FALSE), 0)</f>
        <v>0</v>
      </c>
      <c r="J12" s="225">
        <f>FedPersonnel11[[#This Row],[Column3]]*(1+FedPersonnel11[[#This Row],[Column4]])</f>
        <v>0</v>
      </c>
      <c r="K12" s="182"/>
      <c r="L12" s="174">
        <f>IF(FedPersonnel11[[#This Row],[Column12]]&gt;0, FedPersonnel11[[#This Row],[Column12]]/INDEX('Month Lookup'!$B$22:$B$24, MATCH(FedPersonnel11[[#This Row],[Column46]], 'Month Lookup'!$A$22:$A$24, 0)), 0)</f>
        <v>0</v>
      </c>
      <c r="M12" s="215">
        <f>ROUNDUP(FedPersonnel11[[#This Row],[Column11]]*FedPersonnel11[[#This Row],[Column15]], 0)</f>
        <v>0</v>
      </c>
      <c r="N12" s="215">
        <f>_xlfn.IFNA(FedPersonnel11[[#This Row],[Column16]]*VLOOKUP(FedPersonnel11[[#This Row],[Column2]], FringeRates6[#All], 2, FALSE), 0)</f>
        <v>0</v>
      </c>
      <c r="O12" s="225">
        <f>FedPersonnel11[[#This Row],[Column11]]*(1+FedPersonnel11[[#This Row],[Column4]])</f>
        <v>0</v>
      </c>
      <c r="P12" s="182"/>
      <c r="Q12" s="174">
        <f>IF(FedPersonnel11[[#This Row],[Column19]]&gt;0, FedPersonnel11[[#This Row],[Column19]]/INDEX('Month Lookup'!$B$22:$B$24, MATCH(FedPersonnel11[[#This Row],[Column46]], 'Month Lookup'!$A$22:$A$24, 0)), 0)</f>
        <v>0</v>
      </c>
      <c r="R12" s="215">
        <f>ROUNDUP(FedPersonnel11[[#This Row],[Column18]]*FedPersonnel11[[#This Row],[Column22]], 0)</f>
        <v>0</v>
      </c>
      <c r="S12" s="215">
        <f>_xlfn.IFNA(FedPersonnel11[[#This Row],[Column23]]*VLOOKUP(FedPersonnel11[[#This Row],[Column2]], FringeRates6[#All], 2, FALSE), 0)</f>
        <v>0</v>
      </c>
      <c r="T12" s="225">
        <f>FedPersonnel11[[#This Row],[Column18]]*(1+FedPersonnel11[[#This Row],[Column4]])</f>
        <v>0</v>
      </c>
      <c r="U12" s="182"/>
      <c r="V12" s="174">
        <f>IF(FedPersonnel11[[#This Row],[Column26]]&gt;0, FedPersonnel11[[#This Row],[Column26]]/INDEX('Month Lookup'!$B$22:$B$24, MATCH(FedPersonnel11[[#This Row],[Column46]], 'Month Lookup'!$A$22:$A$24, 0)), 0)</f>
        <v>0</v>
      </c>
      <c r="W12" s="215">
        <f>ROUNDUP(FedPersonnel11[[#This Row],[Column25]]*FedPersonnel11[[#This Row],[Column27]], 0)</f>
        <v>0</v>
      </c>
      <c r="X12" s="237">
        <f>_xlfn.IFNA(FedPersonnel11[[#This Row],[Column28]]*VLOOKUP(FedPersonnel11[[#This Row],[Column2]], FringeRates6[#All], 2, FALSE), 0)</f>
        <v>0</v>
      </c>
      <c r="Y12" s="235">
        <f>'Cost Share'!$T12*(1+'Cost Share'!$E12)</f>
        <v>0</v>
      </c>
      <c r="Z12" s="183"/>
      <c r="AA12" s="174">
        <f>IF(FedPersonnel11[[#This Row],[Column33]]&gt;0, FedPersonnel11[[#This Row],[Column33]]/INDEX('Month Lookup'!$B$22:$B$24, MATCH(FedPersonnel11[[#This Row],[Column46]], 'Month Lookup'!$A$22:$A$24, 0)), 0)</f>
        <v>0</v>
      </c>
      <c r="AB12" s="215">
        <f>ROUNDUP(FedPersonnel11[[#This Row],[Column32]]*FedPersonnel11[[#This Row],[Column34]], 0)</f>
        <v>0</v>
      </c>
      <c r="AC12" s="334">
        <f>_xlfn.IFNA(FedPersonnel11[[#This Row],[Column35]]*VLOOKUP(FedPersonnel11[[#This Row],[Column2]], FringeRates6[#All], 2, FALSE), 0)</f>
        <v>0</v>
      </c>
      <c r="AD12" s="315">
        <f>SUM(FedPersonnel11[[#This Row],[Column9]],FedPersonnel11[[#This Row],[Column10]],FedPersonnel11[[#This Row],[Column16]:[Column17]],FedPersonnel11[[#This Row],[Column23]:[Column24]],FedPersonnel11[[#This Row],[Column28]:[Column29]],FedPersonnel11[[#This Row],[Column35]:[Column36]])</f>
        <v>0</v>
      </c>
      <c r="AE12" s="337">
        <f>IF(FedPersonnel11[[#This Row],[Column8]]=FedPersonnel11[[#This Row],[Column15]], 1, 0)</f>
        <v>1</v>
      </c>
      <c r="AF12" s="338">
        <f>IF(FedPersonnel11[[#This Row],[Column15]]=FedPersonnel11[[#This Row],[Column22]], 1, 0)</f>
        <v>1</v>
      </c>
      <c r="AG12" s="338">
        <f>IF(FedPersonnel11[[#This Row],[Column22]]=FedPersonnel11[[#This Row],[Column27]], 1, 0)</f>
        <v>1</v>
      </c>
      <c r="AH12" s="338">
        <f>IF(FedPersonnel11[[#This Row],[Column27]]=FedPersonnel11[[#This Row],[Column34]], 1, 0)</f>
        <v>1</v>
      </c>
      <c r="AI12" s="100"/>
      <c r="AJ12" s="100"/>
      <c r="AK12" s="100"/>
      <c r="AL12" s="100"/>
      <c r="AM12" s="99"/>
      <c r="AN12" s="99"/>
      <c r="AO12" s="99"/>
      <c r="AP12" s="99"/>
    </row>
    <row r="13" spans="1:47" ht="14.25">
      <c r="A13" s="193"/>
      <c r="B13" s="184"/>
      <c r="C13" s="184"/>
      <c r="D13" s="221"/>
      <c r="E13" s="185">
        <v>0</v>
      </c>
      <c r="F13" s="181"/>
      <c r="G13" s="174">
        <f>IF(FedPersonnel11[[#This Row],[Column5]]&gt;0, FedPersonnel11[[#This Row],[Column5]]/INDEX('Month Lookup'!$B$22:$B$24, MATCH(FedPersonnel11[[#This Row],[Column46]], 'Month Lookup'!$A$22:$A$24, 0)), 0)</f>
        <v>0</v>
      </c>
      <c r="H13" s="215">
        <f>ROUNDUP('Cost Share'!$D13*'Cost Share'!$G13, 0)</f>
        <v>0</v>
      </c>
      <c r="I13" s="215">
        <f>_xlfn.IFNA(FedPersonnel11[[#This Row],[Column9]]*VLOOKUP(FedPersonnel11[[#This Row],[Column2]], FringeRates6[#All], 2, FALSE), 0)</f>
        <v>0</v>
      </c>
      <c r="J13" s="225">
        <f>FedPersonnel11[[#This Row],[Column3]]*(1+FedPersonnel11[[#This Row],[Column4]])</f>
        <v>0</v>
      </c>
      <c r="K13" s="182"/>
      <c r="L13" s="174">
        <f>IF(FedPersonnel11[[#This Row],[Column12]]&gt;0, FedPersonnel11[[#This Row],[Column12]]/INDEX('Month Lookup'!$B$22:$B$24, MATCH(FedPersonnel11[[#This Row],[Column46]], 'Month Lookup'!$A$22:$A$24, 0)), 0)</f>
        <v>0</v>
      </c>
      <c r="M13" s="215">
        <f>ROUNDUP(FedPersonnel11[[#This Row],[Column11]]*FedPersonnel11[[#This Row],[Column15]], 0)</f>
        <v>0</v>
      </c>
      <c r="N13" s="215">
        <f>_xlfn.IFNA(FedPersonnel11[[#This Row],[Column16]]*VLOOKUP(FedPersonnel11[[#This Row],[Column2]], FringeRates6[#All], 2, FALSE), 0)</f>
        <v>0</v>
      </c>
      <c r="O13" s="225">
        <f>FedPersonnel11[[#This Row],[Column11]]*(1+FedPersonnel11[[#This Row],[Column4]])</f>
        <v>0</v>
      </c>
      <c r="P13" s="182"/>
      <c r="Q13" s="174">
        <f>IF(FedPersonnel11[[#This Row],[Column19]]&gt;0, FedPersonnel11[[#This Row],[Column19]]/INDEX('Month Lookup'!$B$22:$B$24, MATCH(FedPersonnel11[[#This Row],[Column46]], 'Month Lookup'!$A$22:$A$24, 0)), 0)</f>
        <v>0</v>
      </c>
      <c r="R13" s="215">
        <f>ROUNDUP(FedPersonnel11[[#This Row],[Column18]]*FedPersonnel11[[#This Row],[Column22]], 0)</f>
        <v>0</v>
      </c>
      <c r="S13" s="215">
        <f>_xlfn.IFNA(FedPersonnel11[[#This Row],[Column23]]*VLOOKUP(FedPersonnel11[[#This Row],[Column2]], FringeRates6[#All], 2, FALSE), 0)</f>
        <v>0</v>
      </c>
      <c r="T13" s="225">
        <f>FedPersonnel11[[#This Row],[Column18]]*(1+FedPersonnel11[[#This Row],[Column4]])</f>
        <v>0</v>
      </c>
      <c r="U13" s="182"/>
      <c r="V13" s="174">
        <f>IF(FedPersonnel11[[#This Row],[Column26]]&gt;0, FedPersonnel11[[#This Row],[Column26]]/INDEX('Month Lookup'!$B$22:$B$24, MATCH(FedPersonnel11[[#This Row],[Column46]], 'Month Lookup'!$A$22:$A$24, 0)), 0)</f>
        <v>0</v>
      </c>
      <c r="W13" s="215">
        <f>ROUNDUP(FedPersonnel11[[#This Row],[Column25]]*FedPersonnel11[[#This Row],[Column27]], 0)</f>
        <v>0</v>
      </c>
      <c r="X13" s="237">
        <f>_xlfn.IFNA(FedPersonnel11[[#This Row],[Column28]]*VLOOKUP(FedPersonnel11[[#This Row],[Column2]], FringeRates6[#All], 2, FALSE), 0)</f>
        <v>0</v>
      </c>
      <c r="Y13" s="235">
        <f>'Cost Share'!$T13*(1+'Cost Share'!$E13)</f>
        <v>0</v>
      </c>
      <c r="Z13" s="183"/>
      <c r="AA13" s="174">
        <f>IF(FedPersonnel11[[#This Row],[Column33]]&gt;0, FedPersonnel11[[#This Row],[Column33]]/INDEX('Month Lookup'!$B$22:$B$24, MATCH(FedPersonnel11[[#This Row],[Column46]], 'Month Lookup'!$A$22:$A$24, 0)), 0)</f>
        <v>0</v>
      </c>
      <c r="AB13" s="215">
        <f>ROUNDUP(FedPersonnel11[[#This Row],[Column32]]*FedPersonnel11[[#This Row],[Column34]], 0)</f>
        <v>0</v>
      </c>
      <c r="AC13" s="334">
        <f>_xlfn.IFNA(FedPersonnel11[[#This Row],[Column35]]*VLOOKUP(FedPersonnel11[[#This Row],[Column2]], FringeRates6[#All], 2, FALSE), 0)</f>
        <v>0</v>
      </c>
      <c r="AD13" s="315">
        <f>SUM(FedPersonnel11[[#This Row],[Column9]],FedPersonnel11[[#This Row],[Column10]],FedPersonnel11[[#This Row],[Column16]:[Column17]],FedPersonnel11[[#This Row],[Column23]:[Column24]],FedPersonnel11[[#This Row],[Column28]:[Column29]],FedPersonnel11[[#This Row],[Column35]:[Column36]])</f>
        <v>0</v>
      </c>
      <c r="AE13" s="337">
        <f>IF(FedPersonnel11[[#This Row],[Column8]]=FedPersonnel11[[#This Row],[Column15]], 1, 0)</f>
        <v>1</v>
      </c>
      <c r="AF13" s="338">
        <f>IF(FedPersonnel11[[#This Row],[Column15]]=FedPersonnel11[[#This Row],[Column22]], 1, 0)</f>
        <v>1</v>
      </c>
      <c r="AG13" s="338">
        <f>IF(FedPersonnel11[[#This Row],[Column22]]=FedPersonnel11[[#This Row],[Column27]], 1, 0)</f>
        <v>1</v>
      </c>
      <c r="AH13" s="338">
        <f>IF(FedPersonnel11[[#This Row],[Column27]]=FedPersonnel11[[#This Row],[Column34]], 1, 0)</f>
        <v>1</v>
      </c>
      <c r="AI13" s="100"/>
      <c r="AJ13" s="100"/>
      <c r="AK13" s="100"/>
      <c r="AL13" s="100"/>
      <c r="AM13" s="99"/>
      <c r="AN13" s="99"/>
      <c r="AO13" s="99"/>
      <c r="AP13" s="99"/>
    </row>
    <row r="14" spans="1:47" ht="14.25">
      <c r="A14" s="193"/>
      <c r="B14" s="184"/>
      <c r="C14" s="184"/>
      <c r="D14" s="221"/>
      <c r="E14" s="185">
        <v>0</v>
      </c>
      <c r="F14" s="181"/>
      <c r="G14" s="174">
        <f>IF(FedPersonnel11[[#This Row],[Column5]]&gt;0, FedPersonnel11[[#This Row],[Column5]]/INDEX('Month Lookup'!$B$22:$B$24, MATCH(FedPersonnel11[[#This Row],[Column46]], 'Month Lookup'!$A$22:$A$24, 0)), 0)</f>
        <v>0</v>
      </c>
      <c r="H14" s="215">
        <f>ROUNDUP('Cost Share'!$D14*'Cost Share'!$G14, 0)</f>
        <v>0</v>
      </c>
      <c r="I14" s="215">
        <f>_xlfn.IFNA(FedPersonnel11[[#This Row],[Column9]]*VLOOKUP(FedPersonnel11[[#This Row],[Column2]], FringeRates6[#All], 2, FALSE), 0)</f>
        <v>0</v>
      </c>
      <c r="J14" s="225">
        <f>FedPersonnel11[[#This Row],[Column3]]*(1+FedPersonnel11[[#This Row],[Column4]])</f>
        <v>0</v>
      </c>
      <c r="K14" s="182"/>
      <c r="L14" s="174">
        <f>IF(FedPersonnel11[[#This Row],[Column12]]&gt;0, FedPersonnel11[[#This Row],[Column12]]/INDEX('Month Lookup'!$B$22:$B$24, MATCH(FedPersonnel11[[#This Row],[Column46]], 'Month Lookup'!$A$22:$A$24, 0)), 0)</f>
        <v>0</v>
      </c>
      <c r="M14" s="215">
        <f>ROUNDUP(FedPersonnel11[[#This Row],[Column11]]*FedPersonnel11[[#This Row],[Column15]], 0)</f>
        <v>0</v>
      </c>
      <c r="N14" s="215">
        <f>_xlfn.IFNA(FedPersonnel11[[#This Row],[Column16]]*VLOOKUP(FedPersonnel11[[#This Row],[Column2]], FringeRates6[#All], 2, FALSE), 0)</f>
        <v>0</v>
      </c>
      <c r="O14" s="225">
        <f>FedPersonnel11[[#This Row],[Column11]]*(1+FedPersonnel11[[#This Row],[Column4]])</f>
        <v>0</v>
      </c>
      <c r="P14" s="182"/>
      <c r="Q14" s="174">
        <f>IF(FedPersonnel11[[#This Row],[Column19]]&gt;0, FedPersonnel11[[#This Row],[Column19]]/INDEX('Month Lookup'!$B$22:$B$24, MATCH(FedPersonnel11[[#This Row],[Column46]], 'Month Lookup'!$A$22:$A$24, 0)), 0)</f>
        <v>0</v>
      </c>
      <c r="R14" s="215">
        <f>ROUNDUP(FedPersonnel11[[#This Row],[Column18]]*FedPersonnel11[[#This Row],[Column22]], 0)</f>
        <v>0</v>
      </c>
      <c r="S14" s="215">
        <f>_xlfn.IFNA(FedPersonnel11[[#This Row],[Column23]]*VLOOKUP(FedPersonnel11[[#This Row],[Column2]], FringeRates6[#All], 2, FALSE), 0)</f>
        <v>0</v>
      </c>
      <c r="T14" s="225">
        <f>FedPersonnel11[[#This Row],[Column18]]*(1+FedPersonnel11[[#This Row],[Column4]])</f>
        <v>0</v>
      </c>
      <c r="U14" s="182"/>
      <c r="V14" s="174">
        <f>IF(FedPersonnel11[[#This Row],[Column26]]&gt;0, FedPersonnel11[[#This Row],[Column26]]/INDEX('Month Lookup'!$B$22:$B$24, MATCH(FedPersonnel11[[#This Row],[Column46]], 'Month Lookup'!$A$22:$A$24, 0)), 0)</f>
        <v>0</v>
      </c>
      <c r="W14" s="215">
        <f>ROUNDUP(FedPersonnel11[[#This Row],[Column25]]*FedPersonnel11[[#This Row],[Column27]], 0)</f>
        <v>0</v>
      </c>
      <c r="X14" s="237">
        <f>_xlfn.IFNA(FedPersonnel11[[#This Row],[Column28]]*VLOOKUP(FedPersonnel11[[#This Row],[Column2]], FringeRates6[#All], 2, FALSE), 0)</f>
        <v>0</v>
      </c>
      <c r="Y14" s="235">
        <f>'Cost Share'!$T14*(1+'Cost Share'!$E14)</f>
        <v>0</v>
      </c>
      <c r="Z14" s="183"/>
      <c r="AA14" s="174">
        <f>IF(FedPersonnel11[[#This Row],[Column33]]&gt;0, FedPersonnel11[[#This Row],[Column33]]/INDEX('Month Lookup'!$B$22:$B$24, MATCH(FedPersonnel11[[#This Row],[Column46]], 'Month Lookup'!$A$22:$A$24, 0)), 0)</f>
        <v>0</v>
      </c>
      <c r="AB14" s="215">
        <f>ROUNDUP(FedPersonnel11[[#This Row],[Column32]]*FedPersonnel11[[#This Row],[Column34]], 0)</f>
        <v>0</v>
      </c>
      <c r="AC14" s="334">
        <f>_xlfn.IFNA(FedPersonnel11[[#This Row],[Column35]]*VLOOKUP(FedPersonnel11[[#This Row],[Column2]], FringeRates6[#All], 2, FALSE), 0)</f>
        <v>0</v>
      </c>
      <c r="AD14" s="315">
        <f>SUM(FedPersonnel11[[#This Row],[Column9]],FedPersonnel11[[#This Row],[Column10]],FedPersonnel11[[#This Row],[Column16]:[Column17]],FedPersonnel11[[#This Row],[Column23]:[Column24]],FedPersonnel11[[#This Row],[Column28]:[Column29]],FedPersonnel11[[#This Row],[Column35]:[Column36]])</f>
        <v>0</v>
      </c>
      <c r="AE14" s="337">
        <f>IF(FedPersonnel11[[#This Row],[Column8]]=FedPersonnel11[[#This Row],[Column15]], 1, 0)</f>
        <v>1</v>
      </c>
      <c r="AF14" s="338">
        <f>IF(FedPersonnel11[[#This Row],[Column15]]=FedPersonnel11[[#This Row],[Column22]], 1, 0)</f>
        <v>1</v>
      </c>
      <c r="AG14" s="338">
        <f>IF(FedPersonnel11[[#This Row],[Column22]]=FedPersonnel11[[#This Row],[Column27]], 1, 0)</f>
        <v>1</v>
      </c>
      <c r="AH14" s="338">
        <f>IF(FedPersonnel11[[#This Row],[Column27]]=FedPersonnel11[[#This Row],[Column34]], 1, 0)</f>
        <v>1</v>
      </c>
      <c r="AI14" s="100"/>
      <c r="AJ14" s="100"/>
      <c r="AK14" s="100"/>
      <c r="AL14" s="100"/>
      <c r="AM14" s="99"/>
      <c r="AN14" s="99"/>
      <c r="AO14" s="99"/>
      <c r="AP14" s="99"/>
    </row>
    <row r="15" spans="1:47" ht="14.25">
      <c r="A15" s="193"/>
      <c r="B15" s="184"/>
      <c r="C15" s="184"/>
      <c r="D15" s="221"/>
      <c r="E15" s="185">
        <v>0</v>
      </c>
      <c r="F15" s="181"/>
      <c r="G15" s="174">
        <f>IF(FedPersonnel11[[#This Row],[Column5]]&gt;0, FedPersonnel11[[#This Row],[Column5]]/INDEX('Month Lookup'!$B$22:$B$24, MATCH(FedPersonnel11[[#This Row],[Column46]], 'Month Lookup'!$A$22:$A$24, 0)), 0)</f>
        <v>0</v>
      </c>
      <c r="H15" s="215">
        <f>ROUNDUP('Cost Share'!$D15*'Cost Share'!$G15, 0)</f>
        <v>0</v>
      </c>
      <c r="I15" s="215">
        <f>_xlfn.IFNA(FedPersonnel11[[#This Row],[Column9]]*VLOOKUP(FedPersonnel11[[#This Row],[Column2]], FringeRates6[#All], 2, FALSE), 0)</f>
        <v>0</v>
      </c>
      <c r="J15" s="225">
        <f>FedPersonnel11[[#This Row],[Column3]]*(1+FedPersonnel11[[#This Row],[Column4]])</f>
        <v>0</v>
      </c>
      <c r="K15" s="182"/>
      <c r="L15" s="174">
        <f>IF(FedPersonnel11[[#This Row],[Column12]]&gt;0, FedPersonnel11[[#This Row],[Column12]]/INDEX('Month Lookup'!$B$22:$B$24, MATCH(FedPersonnel11[[#This Row],[Column46]], 'Month Lookup'!$A$22:$A$24, 0)), 0)</f>
        <v>0</v>
      </c>
      <c r="M15" s="215">
        <f>ROUNDUP(FedPersonnel11[[#This Row],[Column11]]*FedPersonnel11[[#This Row],[Column15]], 0)</f>
        <v>0</v>
      </c>
      <c r="N15" s="215">
        <f>_xlfn.IFNA(FedPersonnel11[[#This Row],[Column16]]*VLOOKUP(FedPersonnel11[[#This Row],[Column2]], FringeRates6[#All], 2, FALSE), 0)</f>
        <v>0</v>
      </c>
      <c r="O15" s="225">
        <f>FedPersonnel11[[#This Row],[Column11]]*(1+FedPersonnel11[[#This Row],[Column4]])</f>
        <v>0</v>
      </c>
      <c r="P15" s="182"/>
      <c r="Q15" s="174">
        <f>IF(FedPersonnel11[[#This Row],[Column19]]&gt;0, FedPersonnel11[[#This Row],[Column19]]/INDEX('Month Lookup'!$B$22:$B$24, MATCH(FedPersonnel11[[#This Row],[Column46]], 'Month Lookup'!$A$22:$A$24, 0)), 0)</f>
        <v>0</v>
      </c>
      <c r="R15" s="215">
        <f>ROUNDUP(FedPersonnel11[[#This Row],[Column18]]*FedPersonnel11[[#This Row],[Column22]], 0)</f>
        <v>0</v>
      </c>
      <c r="S15" s="215">
        <f>_xlfn.IFNA(FedPersonnel11[[#This Row],[Column23]]*VLOOKUP(FedPersonnel11[[#This Row],[Column2]], FringeRates6[#All], 2, FALSE), 0)</f>
        <v>0</v>
      </c>
      <c r="T15" s="225">
        <f>FedPersonnel11[[#This Row],[Column18]]*(1+FedPersonnel11[[#This Row],[Column4]])</f>
        <v>0</v>
      </c>
      <c r="U15" s="182"/>
      <c r="V15" s="174">
        <f>IF(FedPersonnel11[[#This Row],[Column26]]&gt;0, FedPersonnel11[[#This Row],[Column26]]/INDEX('Month Lookup'!$B$22:$B$24, MATCH(FedPersonnel11[[#This Row],[Column46]], 'Month Lookup'!$A$22:$A$24, 0)), 0)</f>
        <v>0</v>
      </c>
      <c r="W15" s="215">
        <f>ROUNDUP(FedPersonnel11[[#This Row],[Column25]]*FedPersonnel11[[#This Row],[Column27]], 0)</f>
        <v>0</v>
      </c>
      <c r="X15" s="237">
        <f>_xlfn.IFNA(FedPersonnel11[[#This Row],[Column28]]*VLOOKUP(FedPersonnel11[[#This Row],[Column2]], FringeRates6[#All], 2, FALSE), 0)</f>
        <v>0</v>
      </c>
      <c r="Y15" s="235">
        <f>'Cost Share'!$T15*(1+'Cost Share'!$E15)</f>
        <v>0</v>
      </c>
      <c r="Z15" s="183"/>
      <c r="AA15" s="174">
        <f>IF(FedPersonnel11[[#This Row],[Column33]]&gt;0, FedPersonnel11[[#This Row],[Column33]]/INDEX('Month Lookup'!$B$22:$B$24, MATCH(FedPersonnel11[[#This Row],[Column46]], 'Month Lookup'!$A$22:$A$24, 0)), 0)</f>
        <v>0</v>
      </c>
      <c r="AB15" s="215">
        <f>ROUNDUP(FedPersonnel11[[#This Row],[Column32]]*FedPersonnel11[[#This Row],[Column34]], 0)</f>
        <v>0</v>
      </c>
      <c r="AC15" s="334">
        <f>_xlfn.IFNA(FedPersonnel11[[#This Row],[Column35]]*VLOOKUP(FedPersonnel11[[#This Row],[Column2]], FringeRates6[#All], 2, FALSE), 0)</f>
        <v>0</v>
      </c>
      <c r="AD15" s="315">
        <f>SUM(FedPersonnel11[[#This Row],[Column9]],FedPersonnel11[[#This Row],[Column10]],FedPersonnel11[[#This Row],[Column16]:[Column17]],FedPersonnel11[[#This Row],[Column23]:[Column24]],FedPersonnel11[[#This Row],[Column28]:[Column29]],FedPersonnel11[[#This Row],[Column35]:[Column36]])</f>
        <v>0</v>
      </c>
      <c r="AE15" s="337">
        <f>IF(FedPersonnel11[[#This Row],[Column8]]=FedPersonnel11[[#This Row],[Column15]], 1, 0)</f>
        <v>1</v>
      </c>
      <c r="AF15" s="338">
        <f>IF(FedPersonnel11[[#This Row],[Column15]]=FedPersonnel11[[#This Row],[Column22]], 1, 0)</f>
        <v>1</v>
      </c>
      <c r="AG15" s="338">
        <f>IF(FedPersonnel11[[#This Row],[Column22]]=FedPersonnel11[[#This Row],[Column27]], 1, 0)</f>
        <v>1</v>
      </c>
      <c r="AH15" s="338">
        <f>IF(FedPersonnel11[[#This Row],[Column27]]=FedPersonnel11[[#This Row],[Column34]], 1, 0)</f>
        <v>1</v>
      </c>
      <c r="AI15" s="100"/>
      <c r="AJ15" s="100"/>
      <c r="AK15" s="100"/>
      <c r="AL15" s="100"/>
      <c r="AM15" s="99"/>
      <c r="AN15" s="99"/>
      <c r="AO15" s="99"/>
      <c r="AP15" s="99"/>
    </row>
    <row r="16" spans="1:47" ht="14.25">
      <c r="A16" s="193"/>
      <c r="B16" s="184"/>
      <c r="C16" s="184"/>
      <c r="D16" s="221"/>
      <c r="E16" s="185">
        <v>0</v>
      </c>
      <c r="F16" s="181"/>
      <c r="G16" s="174">
        <f>IF(FedPersonnel11[[#This Row],[Column5]]&gt;0, FedPersonnel11[[#This Row],[Column5]]/INDEX('Month Lookup'!$B$22:$B$24, MATCH(FedPersonnel11[[#This Row],[Column46]], 'Month Lookup'!$A$22:$A$24, 0)), 0)</f>
        <v>0</v>
      </c>
      <c r="H16" s="215">
        <f>ROUNDUP('Cost Share'!$D16*'Cost Share'!$G16, 0)</f>
        <v>0</v>
      </c>
      <c r="I16" s="215">
        <f>_xlfn.IFNA(FedPersonnel11[[#This Row],[Column9]]*VLOOKUP(FedPersonnel11[[#This Row],[Column2]], FringeRates6[#All], 2, FALSE), 0)</f>
        <v>0</v>
      </c>
      <c r="J16" s="225">
        <f>FedPersonnel11[[#This Row],[Column3]]*(1+FedPersonnel11[[#This Row],[Column4]])</f>
        <v>0</v>
      </c>
      <c r="K16" s="182"/>
      <c r="L16" s="174">
        <f>IF(FedPersonnel11[[#This Row],[Column12]]&gt;0, FedPersonnel11[[#This Row],[Column12]]/INDEX('Month Lookup'!$B$22:$B$24, MATCH(FedPersonnel11[[#This Row],[Column46]], 'Month Lookup'!$A$22:$A$24, 0)), 0)</f>
        <v>0</v>
      </c>
      <c r="M16" s="215">
        <f>ROUNDUP(FedPersonnel11[[#This Row],[Column11]]*FedPersonnel11[[#This Row],[Column15]], 0)</f>
        <v>0</v>
      </c>
      <c r="N16" s="215">
        <f>_xlfn.IFNA(FedPersonnel11[[#This Row],[Column16]]*VLOOKUP(FedPersonnel11[[#This Row],[Column2]], FringeRates6[#All], 2, FALSE), 0)</f>
        <v>0</v>
      </c>
      <c r="O16" s="225">
        <f>FedPersonnel11[[#This Row],[Column11]]*(1+FedPersonnel11[[#This Row],[Column4]])</f>
        <v>0</v>
      </c>
      <c r="P16" s="182"/>
      <c r="Q16" s="174">
        <f>IF(FedPersonnel11[[#This Row],[Column19]]&gt;0, FedPersonnel11[[#This Row],[Column19]]/INDEX('Month Lookup'!$B$22:$B$24, MATCH(FedPersonnel11[[#This Row],[Column46]], 'Month Lookup'!$A$22:$A$24, 0)), 0)</f>
        <v>0</v>
      </c>
      <c r="R16" s="215">
        <f>ROUNDUP(FedPersonnel11[[#This Row],[Column18]]*FedPersonnel11[[#This Row],[Column22]], 0)</f>
        <v>0</v>
      </c>
      <c r="S16" s="215">
        <f>_xlfn.IFNA(FedPersonnel11[[#This Row],[Column23]]*VLOOKUP(FedPersonnel11[[#This Row],[Column2]], FringeRates6[#All], 2, FALSE), 0)</f>
        <v>0</v>
      </c>
      <c r="T16" s="225">
        <f>FedPersonnel11[[#This Row],[Column18]]*(1+FedPersonnel11[[#This Row],[Column4]])</f>
        <v>0</v>
      </c>
      <c r="U16" s="182"/>
      <c r="V16" s="174">
        <f>IF(FedPersonnel11[[#This Row],[Column26]]&gt;0, FedPersonnel11[[#This Row],[Column26]]/INDEX('Month Lookup'!$B$22:$B$24, MATCH(FedPersonnel11[[#This Row],[Column46]], 'Month Lookup'!$A$22:$A$24, 0)), 0)</f>
        <v>0</v>
      </c>
      <c r="W16" s="215">
        <f>ROUNDUP(FedPersonnel11[[#This Row],[Column25]]*FedPersonnel11[[#This Row],[Column27]], 0)</f>
        <v>0</v>
      </c>
      <c r="X16" s="237">
        <f>_xlfn.IFNA(FedPersonnel11[[#This Row],[Column28]]*VLOOKUP(FedPersonnel11[[#This Row],[Column2]], FringeRates6[#All], 2, FALSE), 0)</f>
        <v>0</v>
      </c>
      <c r="Y16" s="235">
        <f>'Cost Share'!$T16*(1+'Cost Share'!$E16)</f>
        <v>0</v>
      </c>
      <c r="Z16" s="183"/>
      <c r="AA16" s="174">
        <f>IF(FedPersonnel11[[#This Row],[Column33]]&gt;0, FedPersonnel11[[#This Row],[Column33]]/INDEX('Month Lookup'!$B$22:$B$24, MATCH(FedPersonnel11[[#This Row],[Column46]], 'Month Lookup'!$A$22:$A$24, 0)), 0)</f>
        <v>0</v>
      </c>
      <c r="AB16" s="215">
        <f>ROUNDUP(FedPersonnel11[[#This Row],[Column32]]*FedPersonnel11[[#This Row],[Column34]], 0)</f>
        <v>0</v>
      </c>
      <c r="AC16" s="334">
        <f>_xlfn.IFNA(FedPersonnel11[[#This Row],[Column35]]*VLOOKUP(FedPersonnel11[[#This Row],[Column2]], FringeRates6[#All], 2, FALSE), 0)</f>
        <v>0</v>
      </c>
      <c r="AD16" s="315">
        <f>SUM(FedPersonnel11[[#This Row],[Column9]],FedPersonnel11[[#This Row],[Column10]],FedPersonnel11[[#This Row],[Column16]:[Column17]],FedPersonnel11[[#This Row],[Column23]:[Column24]],FedPersonnel11[[#This Row],[Column28]:[Column29]],FedPersonnel11[[#This Row],[Column35]:[Column36]])</f>
        <v>0</v>
      </c>
      <c r="AE16" s="337">
        <f>IF(FedPersonnel11[[#This Row],[Column8]]=FedPersonnel11[[#This Row],[Column15]], 1, 0)</f>
        <v>1</v>
      </c>
      <c r="AF16" s="338">
        <f>IF(FedPersonnel11[[#This Row],[Column15]]=FedPersonnel11[[#This Row],[Column22]], 1, 0)</f>
        <v>1</v>
      </c>
      <c r="AG16" s="338">
        <f>IF(FedPersonnel11[[#This Row],[Column22]]=FedPersonnel11[[#This Row],[Column27]], 1, 0)</f>
        <v>1</v>
      </c>
      <c r="AH16" s="338">
        <f>IF(FedPersonnel11[[#This Row],[Column27]]=FedPersonnel11[[#This Row],[Column34]], 1, 0)</f>
        <v>1</v>
      </c>
      <c r="AI16" s="100"/>
      <c r="AJ16" s="100"/>
      <c r="AK16" s="100"/>
      <c r="AL16" s="100"/>
      <c r="AM16" s="99"/>
      <c r="AN16" s="99"/>
      <c r="AO16" s="99"/>
      <c r="AP16" s="99"/>
    </row>
    <row r="17" spans="1:42" ht="14.25">
      <c r="A17" s="193"/>
      <c r="B17" s="184"/>
      <c r="C17" s="184"/>
      <c r="D17" s="221"/>
      <c r="E17" s="185">
        <v>0</v>
      </c>
      <c r="F17" s="181"/>
      <c r="G17" s="174">
        <f>IF(FedPersonnel11[[#This Row],[Column5]]&gt;0, FedPersonnel11[[#This Row],[Column5]]/INDEX('Month Lookup'!$B$22:$B$24, MATCH(FedPersonnel11[[#This Row],[Column46]], 'Month Lookup'!$A$22:$A$24, 0)), 0)</f>
        <v>0</v>
      </c>
      <c r="H17" s="215">
        <f>ROUNDUP('Cost Share'!$D17*'Cost Share'!$G17, 0)</f>
        <v>0</v>
      </c>
      <c r="I17" s="215">
        <f>_xlfn.IFNA(FedPersonnel11[[#This Row],[Column9]]*VLOOKUP(FedPersonnel11[[#This Row],[Column2]], FringeRates6[#All], 2, FALSE), 0)</f>
        <v>0</v>
      </c>
      <c r="J17" s="225">
        <f>FedPersonnel11[[#This Row],[Column3]]*(1+FedPersonnel11[[#This Row],[Column4]])</f>
        <v>0</v>
      </c>
      <c r="K17" s="182"/>
      <c r="L17" s="174">
        <f>IF(FedPersonnel11[[#This Row],[Column12]]&gt;0, FedPersonnel11[[#This Row],[Column12]]/INDEX('Month Lookup'!$B$22:$B$24, MATCH(FedPersonnel11[[#This Row],[Column46]], 'Month Lookup'!$A$22:$A$24, 0)), 0)</f>
        <v>0</v>
      </c>
      <c r="M17" s="215">
        <f>ROUNDUP(FedPersonnel11[[#This Row],[Column11]]*FedPersonnel11[[#This Row],[Column15]], 0)</f>
        <v>0</v>
      </c>
      <c r="N17" s="215">
        <f>_xlfn.IFNA(FedPersonnel11[[#This Row],[Column16]]*VLOOKUP(FedPersonnel11[[#This Row],[Column2]], FringeRates6[#All], 2, FALSE), 0)</f>
        <v>0</v>
      </c>
      <c r="O17" s="225">
        <f>FedPersonnel11[[#This Row],[Column11]]*(1+FedPersonnel11[[#This Row],[Column4]])</f>
        <v>0</v>
      </c>
      <c r="P17" s="182"/>
      <c r="Q17" s="174">
        <f>IF(FedPersonnel11[[#This Row],[Column19]]&gt;0, FedPersonnel11[[#This Row],[Column19]]/INDEX('Month Lookup'!$B$22:$B$24, MATCH(FedPersonnel11[[#This Row],[Column46]], 'Month Lookup'!$A$22:$A$24, 0)), 0)</f>
        <v>0</v>
      </c>
      <c r="R17" s="215">
        <f>ROUNDUP(FedPersonnel11[[#This Row],[Column18]]*FedPersonnel11[[#This Row],[Column22]], 0)</f>
        <v>0</v>
      </c>
      <c r="S17" s="215">
        <f>_xlfn.IFNA(FedPersonnel11[[#This Row],[Column23]]*VLOOKUP(FedPersonnel11[[#This Row],[Column2]], FringeRates6[#All], 2, FALSE), 0)</f>
        <v>0</v>
      </c>
      <c r="T17" s="225">
        <f>FedPersonnel11[[#This Row],[Column18]]*(1+FedPersonnel11[[#This Row],[Column4]])</f>
        <v>0</v>
      </c>
      <c r="U17" s="182"/>
      <c r="V17" s="174">
        <f>IF(FedPersonnel11[[#This Row],[Column26]]&gt;0, FedPersonnel11[[#This Row],[Column26]]/INDEX('Month Lookup'!$B$22:$B$24, MATCH(FedPersonnel11[[#This Row],[Column46]], 'Month Lookup'!$A$22:$A$24, 0)), 0)</f>
        <v>0</v>
      </c>
      <c r="W17" s="215">
        <f>ROUNDUP(FedPersonnel11[[#This Row],[Column25]]*FedPersonnel11[[#This Row],[Column27]], 0)</f>
        <v>0</v>
      </c>
      <c r="X17" s="237">
        <f>_xlfn.IFNA(FedPersonnel11[[#This Row],[Column28]]*VLOOKUP(FedPersonnel11[[#This Row],[Column2]], FringeRates6[#All], 2, FALSE), 0)</f>
        <v>0</v>
      </c>
      <c r="Y17" s="235">
        <f>'Cost Share'!$T17*(1+'Cost Share'!$E17)</f>
        <v>0</v>
      </c>
      <c r="Z17" s="183"/>
      <c r="AA17" s="174">
        <f>IF(FedPersonnel11[[#This Row],[Column33]]&gt;0, FedPersonnel11[[#This Row],[Column33]]/INDEX('Month Lookup'!$B$22:$B$24, MATCH(FedPersonnel11[[#This Row],[Column46]], 'Month Lookup'!$A$22:$A$24, 0)), 0)</f>
        <v>0</v>
      </c>
      <c r="AB17" s="215">
        <f>ROUNDUP(FedPersonnel11[[#This Row],[Column32]]*FedPersonnel11[[#This Row],[Column34]], 0)</f>
        <v>0</v>
      </c>
      <c r="AC17" s="334">
        <f>_xlfn.IFNA(FedPersonnel11[[#This Row],[Column35]]*VLOOKUP(FedPersonnel11[[#This Row],[Column2]], FringeRates6[#All], 2, FALSE), 0)</f>
        <v>0</v>
      </c>
      <c r="AD17" s="315">
        <f>SUM(FedPersonnel11[[#This Row],[Column9]],FedPersonnel11[[#This Row],[Column10]],FedPersonnel11[[#This Row],[Column16]:[Column17]],FedPersonnel11[[#This Row],[Column23]:[Column24]],FedPersonnel11[[#This Row],[Column28]:[Column29]],FedPersonnel11[[#This Row],[Column35]:[Column36]])</f>
        <v>0</v>
      </c>
      <c r="AE17" s="337">
        <f>IF(FedPersonnel11[[#This Row],[Column8]]=FedPersonnel11[[#This Row],[Column15]], 1, 0)</f>
        <v>1</v>
      </c>
      <c r="AF17" s="338">
        <f>IF(FedPersonnel11[[#This Row],[Column15]]=FedPersonnel11[[#This Row],[Column22]], 1, 0)</f>
        <v>1</v>
      </c>
      <c r="AG17" s="338">
        <f>IF(FedPersonnel11[[#This Row],[Column22]]=FedPersonnel11[[#This Row],[Column27]], 1, 0)</f>
        <v>1</v>
      </c>
      <c r="AH17" s="338">
        <f>IF(FedPersonnel11[[#This Row],[Column27]]=FedPersonnel11[[#This Row],[Column34]], 1, 0)</f>
        <v>1</v>
      </c>
      <c r="AI17" s="100"/>
      <c r="AJ17" s="100"/>
      <c r="AK17" s="100"/>
      <c r="AL17" s="100"/>
      <c r="AM17" s="99"/>
      <c r="AN17" s="99"/>
      <c r="AO17" s="99"/>
      <c r="AP17" s="99"/>
    </row>
    <row r="18" spans="1:42" ht="14.25">
      <c r="A18" s="193"/>
      <c r="B18" s="184"/>
      <c r="C18" s="184"/>
      <c r="D18" s="221"/>
      <c r="E18" s="185">
        <v>0</v>
      </c>
      <c r="F18" s="181"/>
      <c r="G18" s="174">
        <f>IF(FedPersonnel11[[#This Row],[Column5]]&gt;0, FedPersonnel11[[#This Row],[Column5]]/INDEX('Month Lookup'!$B$22:$B$24, MATCH(FedPersonnel11[[#This Row],[Column46]], 'Month Lookup'!$A$22:$A$24, 0)), 0)</f>
        <v>0</v>
      </c>
      <c r="H18" s="215">
        <f>ROUNDUP('Cost Share'!$D18*'Cost Share'!$G18, 0)</f>
        <v>0</v>
      </c>
      <c r="I18" s="215">
        <f>_xlfn.IFNA(FedPersonnel11[[#This Row],[Column9]]*VLOOKUP(FedPersonnel11[[#This Row],[Column2]], FringeRates6[#All], 2, FALSE), 0)</f>
        <v>0</v>
      </c>
      <c r="J18" s="225">
        <f>FedPersonnel11[[#This Row],[Column3]]*(1+FedPersonnel11[[#This Row],[Column4]])</f>
        <v>0</v>
      </c>
      <c r="K18" s="182"/>
      <c r="L18" s="174">
        <f>IF(FedPersonnel11[[#This Row],[Column12]]&gt;0, FedPersonnel11[[#This Row],[Column12]]/INDEX('Month Lookup'!$B$22:$B$24, MATCH(FedPersonnel11[[#This Row],[Column46]], 'Month Lookup'!$A$22:$A$24, 0)), 0)</f>
        <v>0</v>
      </c>
      <c r="M18" s="215">
        <f>ROUNDUP(FedPersonnel11[[#This Row],[Column11]]*FedPersonnel11[[#This Row],[Column15]], 0)</f>
        <v>0</v>
      </c>
      <c r="N18" s="215">
        <f>_xlfn.IFNA(FedPersonnel11[[#This Row],[Column16]]*VLOOKUP(FedPersonnel11[[#This Row],[Column2]], FringeRates6[#All], 2, FALSE), 0)</f>
        <v>0</v>
      </c>
      <c r="O18" s="225">
        <f>FedPersonnel11[[#This Row],[Column11]]*(1+FedPersonnel11[[#This Row],[Column4]])</f>
        <v>0</v>
      </c>
      <c r="P18" s="182"/>
      <c r="Q18" s="174">
        <f>IF(FedPersonnel11[[#This Row],[Column19]]&gt;0, FedPersonnel11[[#This Row],[Column19]]/INDEX('Month Lookup'!$B$22:$B$24, MATCH(FedPersonnel11[[#This Row],[Column46]], 'Month Lookup'!$A$22:$A$24, 0)), 0)</f>
        <v>0</v>
      </c>
      <c r="R18" s="215">
        <f>ROUNDUP(FedPersonnel11[[#This Row],[Column18]]*FedPersonnel11[[#This Row],[Column22]], 0)</f>
        <v>0</v>
      </c>
      <c r="S18" s="215">
        <f>_xlfn.IFNA(FedPersonnel11[[#This Row],[Column23]]*VLOOKUP(FedPersonnel11[[#This Row],[Column2]], FringeRates6[#All], 2, FALSE), 0)</f>
        <v>0</v>
      </c>
      <c r="T18" s="225">
        <f>FedPersonnel11[[#This Row],[Column18]]*(1+FedPersonnel11[[#This Row],[Column4]])</f>
        <v>0</v>
      </c>
      <c r="U18" s="182"/>
      <c r="V18" s="174">
        <f>IF(FedPersonnel11[[#This Row],[Column26]]&gt;0, FedPersonnel11[[#This Row],[Column26]]/INDEX('Month Lookup'!$B$22:$B$24, MATCH(FedPersonnel11[[#This Row],[Column46]], 'Month Lookup'!$A$22:$A$24, 0)), 0)</f>
        <v>0</v>
      </c>
      <c r="W18" s="215">
        <f>ROUNDUP(FedPersonnel11[[#This Row],[Column25]]*FedPersonnel11[[#This Row],[Column27]], 0)</f>
        <v>0</v>
      </c>
      <c r="X18" s="237">
        <f>_xlfn.IFNA(FedPersonnel11[[#This Row],[Column28]]*VLOOKUP(FedPersonnel11[[#This Row],[Column2]], FringeRates6[#All], 2, FALSE), 0)</f>
        <v>0</v>
      </c>
      <c r="Y18" s="235">
        <f>'Cost Share'!$T18*(1+'Cost Share'!$E18)</f>
        <v>0</v>
      </c>
      <c r="Z18" s="183"/>
      <c r="AA18" s="174">
        <f>IF(FedPersonnel11[[#This Row],[Column33]]&gt;0, FedPersonnel11[[#This Row],[Column33]]/INDEX('Month Lookup'!$B$22:$B$24, MATCH(FedPersonnel11[[#This Row],[Column46]], 'Month Lookup'!$A$22:$A$24, 0)), 0)</f>
        <v>0</v>
      </c>
      <c r="AB18" s="215">
        <f>ROUNDUP(FedPersonnel11[[#This Row],[Column32]]*FedPersonnel11[[#This Row],[Column34]], 0)</f>
        <v>0</v>
      </c>
      <c r="AC18" s="334">
        <f>_xlfn.IFNA(FedPersonnel11[[#This Row],[Column35]]*VLOOKUP(FedPersonnel11[[#This Row],[Column2]], FringeRates6[#All], 2, FALSE), 0)</f>
        <v>0</v>
      </c>
      <c r="AD18" s="315">
        <f>SUM(FedPersonnel11[[#This Row],[Column9]],FedPersonnel11[[#This Row],[Column10]],FedPersonnel11[[#This Row],[Column16]:[Column17]],FedPersonnel11[[#This Row],[Column23]:[Column24]],FedPersonnel11[[#This Row],[Column28]:[Column29]],FedPersonnel11[[#This Row],[Column35]:[Column36]])</f>
        <v>0</v>
      </c>
      <c r="AE18" s="337">
        <f>IF(FedPersonnel11[[#This Row],[Column8]]=FedPersonnel11[[#This Row],[Column15]], 1, 0)</f>
        <v>1</v>
      </c>
      <c r="AF18" s="338">
        <f>IF(FedPersonnel11[[#This Row],[Column15]]=FedPersonnel11[[#This Row],[Column22]], 1, 0)</f>
        <v>1</v>
      </c>
      <c r="AG18" s="338">
        <f>IF(FedPersonnel11[[#This Row],[Column22]]=FedPersonnel11[[#This Row],[Column27]], 1, 0)</f>
        <v>1</v>
      </c>
      <c r="AH18" s="338">
        <f>IF(FedPersonnel11[[#This Row],[Column27]]=FedPersonnel11[[#This Row],[Column34]], 1, 0)</f>
        <v>1</v>
      </c>
      <c r="AI18" s="100"/>
      <c r="AJ18" s="100"/>
      <c r="AK18" s="100"/>
      <c r="AL18" s="100"/>
      <c r="AM18" s="99"/>
      <c r="AN18" s="99"/>
      <c r="AO18" s="99"/>
      <c r="AP18" s="99"/>
    </row>
    <row r="19" spans="1:42" ht="14.25">
      <c r="A19" s="193"/>
      <c r="B19" s="184"/>
      <c r="C19" s="184"/>
      <c r="D19" s="221"/>
      <c r="E19" s="185">
        <v>0</v>
      </c>
      <c r="F19" s="181"/>
      <c r="G19" s="174">
        <f>IF(FedPersonnel11[[#This Row],[Column5]]&gt;0, FedPersonnel11[[#This Row],[Column5]]/INDEX('Month Lookup'!$B$22:$B$24, MATCH(FedPersonnel11[[#This Row],[Column46]], 'Month Lookup'!$A$22:$A$24, 0)), 0)</f>
        <v>0</v>
      </c>
      <c r="H19" s="215">
        <f>ROUNDUP('Cost Share'!$D19*'Cost Share'!$G19, 0)</f>
        <v>0</v>
      </c>
      <c r="I19" s="215">
        <f>_xlfn.IFNA(FedPersonnel11[[#This Row],[Column9]]*VLOOKUP(FedPersonnel11[[#This Row],[Column2]], FringeRates6[#All], 2, FALSE), 0)</f>
        <v>0</v>
      </c>
      <c r="J19" s="225">
        <f>FedPersonnel11[[#This Row],[Column3]]*(1+FedPersonnel11[[#This Row],[Column4]])</f>
        <v>0</v>
      </c>
      <c r="K19" s="182"/>
      <c r="L19" s="174">
        <f>IF(FedPersonnel11[[#This Row],[Column12]]&gt;0, FedPersonnel11[[#This Row],[Column12]]/INDEX('Month Lookup'!$B$22:$B$24, MATCH(FedPersonnel11[[#This Row],[Column46]], 'Month Lookup'!$A$22:$A$24, 0)), 0)</f>
        <v>0</v>
      </c>
      <c r="M19" s="215">
        <f>ROUNDUP(FedPersonnel11[[#This Row],[Column11]]*FedPersonnel11[[#This Row],[Column15]], 0)</f>
        <v>0</v>
      </c>
      <c r="N19" s="215">
        <f>_xlfn.IFNA(FedPersonnel11[[#This Row],[Column16]]*VLOOKUP(FedPersonnel11[[#This Row],[Column2]], FringeRates6[#All], 2, FALSE), 0)</f>
        <v>0</v>
      </c>
      <c r="O19" s="225">
        <f>FedPersonnel11[[#This Row],[Column11]]*(1+FedPersonnel11[[#This Row],[Column4]])</f>
        <v>0</v>
      </c>
      <c r="P19" s="182"/>
      <c r="Q19" s="174">
        <f>IF(FedPersonnel11[[#This Row],[Column19]]&gt;0, FedPersonnel11[[#This Row],[Column19]]/INDEX('Month Lookup'!$B$22:$B$24, MATCH(FedPersonnel11[[#This Row],[Column46]], 'Month Lookup'!$A$22:$A$24, 0)), 0)</f>
        <v>0</v>
      </c>
      <c r="R19" s="215">
        <f>ROUNDUP(FedPersonnel11[[#This Row],[Column18]]*FedPersonnel11[[#This Row],[Column22]], 0)</f>
        <v>0</v>
      </c>
      <c r="S19" s="215">
        <f>_xlfn.IFNA(FedPersonnel11[[#This Row],[Column23]]*VLOOKUP(FedPersonnel11[[#This Row],[Column2]], FringeRates6[#All], 2, FALSE), 0)</f>
        <v>0</v>
      </c>
      <c r="T19" s="225">
        <f>FedPersonnel11[[#This Row],[Column18]]*(1+FedPersonnel11[[#This Row],[Column4]])</f>
        <v>0</v>
      </c>
      <c r="U19" s="182"/>
      <c r="V19" s="174">
        <f>IF(FedPersonnel11[[#This Row],[Column26]]&gt;0, FedPersonnel11[[#This Row],[Column26]]/INDEX('Month Lookup'!$B$22:$B$24, MATCH(FedPersonnel11[[#This Row],[Column46]], 'Month Lookup'!$A$22:$A$24, 0)), 0)</f>
        <v>0</v>
      </c>
      <c r="W19" s="215">
        <f>ROUNDUP(FedPersonnel11[[#This Row],[Column25]]*FedPersonnel11[[#This Row],[Column27]], 0)</f>
        <v>0</v>
      </c>
      <c r="X19" s="237">
        <f>_xlfn.IFNA(FedPersonnel11[[#This Row],[Column28]]*VLOOKUP(FedPersonnel11[[#This Row],[Column2]], FringeRates6[#All], 2, FALSE), 0)</f>
        <v>0</v>
      </c>
      <c r="Y19" s="235">
        <f>'Cost Share'!$T19*(1+'Cost Share'!$E19)</f>
        <v>0</v>
      </c>
      <c r="Z19" s="183"/>
      <c r="AA19" s="174">
        <f>IF(FedPersonnel11[[#This Row],[Column33]]&gt;0, FedPersonnel11[[#This Row],[Column33]]/INDEX('Month Lookup'!$B$22:$B$24, MATCH(FedPersonnel11[[#This Row],[Column46]], 'Month Lookup'!$A$22:$A$24, 0)), 0)</f>
        <v>0</v>
      </c>
      <c r="AB19" s="215">
        <f>ROUNDUP(FedPersonnel11[[#This Row],[Column32]]*FedPersonnel11[[#This Row],[Column34]], 0)</f>
        <v>0</v>
      </c>
      <c r="AC19" s="334">
        <f>_xlfn.IFNA(FedPersonnel11[[#This Row],[Column35]]*VLOOKUP(FedPersonnel11[[#This Row],[Column2]], FringeRates6[#All], 2, FALSE), 0)</f>
        <v>0</v>
      </c>
      <c r="AD19" s="315">
        <f>SUM(FedPersonnel11[[#This Row],[Column9]],FedPersonnel11[[#This Row],[Column10]],FedPersonnel11[[#This Row],[Column16]:[Column17]],FedPersonnel11[[#This Row],[Column23]:[Column24]],FedPersonnel11[[#This Row],[Column28]:[Column29]],FedPersonnel11[[#This Row],[Column35]:[Column36]])</f>
        <v>0</v>
      </c>
      <c r="AE19" s="337">
        <f>IF(FedPersonnel11[[#This Row],[Column8]]=FedPersonnel11[[#This Row],[Column15]], 1, 0)</f>
        <v>1</v>
      </c>
      <c r="AF19" s="338">
        <f>IF(FedPersonnel11[[#This Row],[Column15]]=FedPersonnel11[[#This Row],[Column22]], 1, 0)</f>
        <v>1</v>
      </c>
      <c r="AG19" s="338">
        <f>IF(FedPersonnel11[[#This Row],[Column22]]=FedPersonnel11[[#This Row],[Column27]], 1, 0)</f>
        <v>1</v>
      </c>
      <c r="AH19" s="338">
        <f>IF(FedPersonnel11[[#This Row],[Column27]]=FedPersonnel11[[#This Row],[Column34]], 1, 0)</f>
        <v>1</v>
      </c>
      <c r="AI19" s="100"/>
      <c r="AJ19" s="100"/>
      <c r="AK19" s="100"/>
      <c r="AL19" s="100"/>
      <c r="AM19" s="99"/>
      <c r="AN19" s="99"/>
      <c r="AO19" s="99"/>
      <c r="AP19" s="99"/>
    </row>
    <row r="20" spans="1:42" ht="14.25">
      <c r="A20" s="193"/>
      <c r="B20" s="184"/>
      <c r="C20" s="184"/>
      <c r="D20" s="221"/>
      <c r="E20" s="185">
        <v>0</v>
      </c>
      <c r="F20" s="181"/>
      <c r="G20" s="174">
        <f>IF(FedPersonnel11[[#This Row],[Column5]]&gt;0, FedPersonnel11[[#This Row],[Column5]]/INDEX('Month Lookup'!$B$22:$B$24, MATCH(FedPersonnel11[[#This Row],[Column46]], 'Month Lookup'!$A$22:$A$24, 0)), 0)</f>
        <v>0</v>
      </c>
      <c r="H20" s="215">
        <f>ROUNDUP('Cost Share'!$D20*'Cost Share'!$G20, 0)</f>
        <v>0</v>
      </c>
      <c r="I20" s="215">
        <f>_xlfn.IFNA(FedPersonnel11[[#This Row],[Column9]]*VLOOKUP(FedPersonnel11[[#This Row],[Column2]], FringeRates6[#All], 2, FALSE), 0)</f>
        <v>0</v>
      </c>
      <c r="J20" s="225">
        <f>FedPersonnel11[[#This Row],[Column3]]*(1+FedPersonnel11[[#This Row],[Column4]])</f>
        <v>0</v>
      </c>
      <c r="K20" s="182"/>
      <c r="L20" s="174">
        <f>IF(FedPersonnel11[[#This Row],[Column12]]&gt;0, FedPersonnel11[[#This Row],[Column12]]/INDEX('Month Lookup'!$B$22:$B$24, MATCH(FedPersonnel11[[#This Row],[Column46]], 'Month Lookup'!$A$22:$A$24, 0)), 0)</f>
        <v>0</v>
      </c>
      <c r="M20" s="215">
        <f>ROUNDUP(FedPersonnel11[[#This Row],[Column11]]*FedPersonnel11[[#This Row],[Column15]], 0)</f>
        <v>0</v>
      </c>
      <c r="N20" s="215">
        <f>_xlfn.IFNA(FedPersonnel11[[#This Row],[Column16]]*VLOOKUP(FedPersonnel11[[#This Row],[Column2]], FringeRates6[#All], 2, FALSE), 0)</f>
        <v>0</v>
      </c>
      <c r="O20" s="225">
        <f>FedPersonnel11[[#This Row],[Column11]]*(1+FedPersonnel11[[#This Row],[Column4]])</f>
        <v>0</v>
      </c>
      <c r="P20" s="182"/>
      <c r="Q20" s="174">
        <f>IF(FedPersonnel11[[#This Row],[Column19]]&gt;0, FedPersonnel11[[#This Row],[Column19]]/INDEX('Month Lookup'!$B$22:$B$24, MATCH(FedPersonnel11[[#This Row],[Column46]], 'Month Lookup'!$A$22:$A$24, 0)), 0)</f>
        <v>0</v>
      </c>
      <c r="R20" s="215">
        <f>ROUNDUP(FedPersonnel11[[#This Row],[Column18]]*FedPersonnel11[[#This Row],[Column22]], 0)</f>
        <v>0</v>
      </c>
      <c r="S20" s="215">
        <f>_xlfn.IFNA(FedPersonnel11[[#This Row],[Column23]]*VLOOKUP(FedPersonnel11[[#This Row],[Column2]], FringeRates6[#All], 2, FALSE), 0)</f>
        <v>0</v>
      </c>
      <c r="T20" s="225">
        <f>FedPersonnel11[[#This Row],[Column18]]*(1+FedPersonnel11[[#This Row],[Column4]])</f>
        <v>0</v>
      </c>
      <c r="U20" s="182"/>
      <c r="V20" s="174">
        <f>IF(FedPersonnel11[[#This Row],[Column26]]&gt;0, FedPersonnel11[[#This Row],[Column26]]/INDEX('Month Lookup'!$B$22:$B$24, MATCH(FedPersonnel11[[#This Row],[Column46]], 'Month Lookup'!$A$22:$A$24, 0)), 0)</f>
        <v>0</v>
      </c>
      <c r="W20" s="215">
        <f>ROUNDUP(FedPersonnel11[[#This Row],[Column25]]*FedPersonnel11[[#This Row],[Column27]], 0)</f>
        <v>0</v>
      </c>
      <c r="X20" s="237">
        <f>_xlfn.IFNA(FedPersonnel11[[#This Row],[Column28]]*VLOOKUP(FedPersonnel11[[#This Row],[Column2]], FringeRates6[#All], 2, FALSE), 0)</f>
        <v>0</v>
      </c>
      <c r="Y20" s="235">
        <f>'Cost Share'!$T20*(1+'Cost Share'!$E20)</f>
        <v>0</v>
      </c>
      <c r="Z20" s="183"/>
      <c r="AA20" s="174">
        <f>IF(FedPersonnel11[[#This Row],[Column33]]&gt;0, FedPersonnel11[[#This Row],[Column33]]/INDEX('Month Lookup'!$B$22:$B$24, MATCH(FedPersonnel11[[#This Row],[Column46]], 'Month Lookup'!$A$22:$A$24, 0)), 0)</f>
        <v>0</v>
      </c>
      <c r="AB20" s="215">
        <f>ROUNDUP(FedPersonnel11[[#This Row],[Column32]]*FedPersonnel11[[#This Row],[Column34]], 0)</f>
        <v>0</v>
      </c>
      <c r="AC20" s="334">
        <f>_xlfn.IFNA(FedPersonnel11[[#This Row],[Column35]]*VLOOKUP(FedPersonnel11[[#This Row],[Column2]], FringeRates6[#All], 2, FALSE), 0)</f>
        <v>0</v>
      </c>
      <c r="AD20" s="315">
        <f>SUM(FedPersonnel11[[#This Row],[Column9]],FedPersonnel11[[#This Row],[Column10]],FedPersonnel11[[#This Row],[Column16]:[Column17]],FedPersonnel11[[#This Row],[Column23]:[Column24]],FedPersonnel11[[#This Row],[Column28]:[Column29]],FedPersonnel11[[#This Row],[Column35]:[Column36]])</f>
        <v>0</v>
      </c>
      <c r="AE20" s="337">
        <f>IF(FedPersonnel11[[#This Row],[Column8]]=FedPersonnel11[[#This Row],[Column15]], 1, 0)</f>
        <v>1</v>
      </c>
      <c r="AF20" s="338">
        <f>IF(FedPersonnel11[[#This Row],[Column15]]=FedPersonnel11[[#This Row],[Column22]], 1, 0)</f>
        <v>1</v>
      </c>
      <c r="AG20" s="338">
        <f>IF(FedPersonnel11[[#This Row],[Column22]]=FedPersonnel11[[#This Row],[Column27]], 1, 0)</f>
        <v>1</v>
      </c>
      <c r="AH20" s="338">
        <f>IF(FedPersonnel11[[#This Row],[Column27]]=FedPersonnel11[[#This Row],[Column34]], 1, 0)</f>
        <v>1</v>
      </c>
      <c r="AI20" s="100"/>
      <c r="AJ20" s="100"/>
      <c r="AK20" s="100"/>
      <c r="AL20" s="100"/>
      <c r="AM20" s="99"/>
      <c r="AN20" s="99"/>
      <c r="AO20" s="99"/>
      <c r="AP20" s="99"/>
    </row>
    <row r="21" spans="1:42" ht="14.25">
      <c r="A21" s="193"/>
      <c r="B21" s="184"/>
      <c r="C21" s="184"/>
      <c r="D21" s="221"/>
      <c r="E21" s="185">
        <v>0</v>
      </c>
      <c r="F21" s="181"/>
      <c r="G21" s="174">
        <f>IF(FedPersonnel11[[#This Row],[Column5]]&gt;0, FedPersonnel11[[#This Row],[Column5]]/INDEX('Month Lookup'!$B$22:$B$24, MATCH(FedPersonnel11[[#This Row],[Column46]], 'Month Lookup'!$A$22:$A$24, 0)), 0)</f>
        <v>0</v>
      </c>
      <c r="H21" s="215">
        <f>ROUNDUP('Cost Share'!$D21*'Cost Share'!$G21, 0)</f>
        <v>0</v>
      </c>
      <c r="I21" s="215">
        <f>_xlfn.IFNA(FedPersonnel11[[#This Row],[Column9]]*VLOOKUP(FedPersonnel11[[#This Row],[Column2]], FringeRates6[#All], 2, FALSE), 0)</f>
        <v>0</v>
      </c>
      <c r="J21" s="225">
        <f>FedPersonnel11[[#This Row],[Column3]]*(1+FedPersonnel11[[#This Row],[Column4]])</f>
        <v>0</v>
      </c>
      <c r="K21" s="182"/>
      <c r="L21" s="174">
        <f>IF(FedPersonnel11[[#This Row],[Column12]]&gt;0, FedPersonnel11[[#This Row],[Column12]]/INDEX('Month Lookup'!$B$22:$B$24, MATCH(FedPersonnel11[[#This Row],[Column46]], 'Month Lookup'!$A$22:$A$24, 0)), 0)</f>
        <v>0</v>
      </c>
      <c r="M21" s="215">
        <f>ROUNDUP(FedPersonnel11[[#This Row],[Column11]]*FedPersonnel11[[#This Row],[Column15]], 0)</f>
        <v>0</v>
      </c>
      <c r="N21" s="215">
        <f>_xlfn.IFNA(FedPersonnel11[[#This Row],[Column16]]*VLOOKUP(FedPersonnel11[[#This Row],[Column2]], FringeRates6[#All], 2, FALSE), 0)</f>
        <v>0</v>
      </c>
      <c r="O21" s="225">
        <f>FedPersonnel11[[#This Row],[Column11]]*(1+FedPersonnel11[[#This Row],[Column4]])</f>
        <v>0</v>
      </c>
      <c r="P21" s="182"/>
      <c r="Q21" s="174">
        <f>IF(FedPersonnel11[[#This Row],[Column19]]&gt;0, FedPersonnel11[[#This Row],[Column19]]/INDEX('Month Lookup'!$B$22:$B$24, MATCH(FedPersonnel11[[#This Row],[Column46]], 'Month Lookup'!$A$22:$A$24, 0)), 0)</f>
        <v>0</v>
      </c>
      <c r="R21" s="215">
        <f>ROUNDUP(FedPersonnel11[[#This Row],[Column18]]*FedPersonnel11[[#This Row],[Column22]], 0)</f>
        <v>0</v>
      </c>
      <c r="S21" s="215">
        <f>_xlfn.IFNA(FedPersonnel11[[#This Row],[Column23]]*VLOOKUP(FedPersonnel11[[#This Row],[Column2]], FringeRates6[#All], 2, FALSE), 0)</f>
        <v>0</v>
      </c>
      <c r="T21" s="225">
        <f>FedPersonnel11[[#This Row],[Column18]]*(1+FedPersonnel11[[#This Row],[Column4]])</f>
        <v>0</v>
      </c>
      <c r="U21" s="182"/>
      <c r="V21" s="174">
        <f>IF(FedPersonnel11[[#This Row],[Column26]]&gt;0, FedPersonnel11[[#This Row],[Column26]]/INDEX('Month Lookup'!$B$22:$B$24, MATCH(FedPersonnel11[[#This Row],[Column46]], 'Month Lookup'!$A$22:$A$24, 0)), 0)</f>
        <v>0</v>
      </c>
      <c r="W21" s="215">
        <f>ROUNDUP(FedPersonnel11[[#This Row],[Column25]]*FedPersonnel11[[#This Row],[Column27]], 0)</f>
        <v>0</v>
      </c>
      <c r="X21" s="237">
        <f>_xlfn.IFNA(FedPersonnel11[[#This Row],[Column28]]*VLOOKUP(FedPersonnel11[[#This Row],[Column2]], FringeRates6[#All], 2, FALSE), 0)</f>
        <v>0</v>
      </c>
      <c r="Y21" s="235">
        <f>'Cost Share'!$T21*(1+'Cost Share'!$E21)</f>
        <v>0</v>
      </c>
      <c r="Z21" s="183"/>
      <c r="AA21" s="174">
        <f>IF(FedPersonnel11[[#This Row],[Column33]]&gt;0, FedPersonnel11[[#This Row],[Column33]]/INDEX('Month Lookup'!$B$22:$B$24, MATCH(FedPersonnel11[[#This Row],[Column46]], 'Month Lookup'!$A$22:$A$24, 0)), 0)</f>
        <v>0</v>
      </c>
      <c r="AB21" s="215">
        <f>ROUNDUP(FedPersonnel11[[#This Row],[Column32]]*FedPersonnel11[[#This Row],[Column34]], 0)</f>
        <v>0</v>
      </c>
      <c r="AC21" s="334">
        <f>_xlfn.IFNA(FedPersonnel11[[#This Row],[Column35]]*VLOOKUP(FedPersonnel11[[#This Row],[Column2]], FringeRates6[#All], 2, FALSE), 0)</f>
        <v>0</v>
      </c>
      <c r="AD21" s="315">
        <f>SUM(FedPersonnel11[[#This Row],[Column9]],FedPersonnel11[[#This Row],[Column10]],FedPersonnel11[[#This Row],[Column16]:[Column17]],FedPersonnel11[[#This Row],[Column23]:[Column24]],FedPersonnel11[[#This Row],[Column28]:[Column29]],FedPersonnel11[[#This Row],[Column35]:[Column36]])</f>
        <v>0</v>
      </c>
      <c r="AE21" s="337">
        <f>IF(FedPersonnel11[[#This Row],[Column8]]=FedPersonnel11[[#This Row],[Column15]], 1, 0)</f>
        <v>1</v>
      </c>
      <c r="AF21" s="338">
        <f>IF(FedPersonnel11[[#This Row],[Column15]]=FedPersonnel11[[#This Row],[Column22]], 1, 0)</f>
        <v>1</v>
      </c>
      <c r="AG21" s="338">
        <f>IF(FedPersonnel11[[#This Row],[Column22]]=FedPersonnel11[[#This Row],[Column27]], 1, 0)</f>
        <v>1</v>
      </c>
      <c r="AH21" s="338">
        <f>IF(FedPersonnel11[[#This Row],[Column27]]=FedPersonnel11[[#This Row],[Column34]], 1, 0)</f>
        <v>1</v>
      </c>
      <c r="AI21" s="100"/>
      <c r="AJ21" s="100"/>
      <c r="AK21" s="100"/>
      <c r="AL21" s="100"/>
      <c r="AM21" s="99"/>
      <c r="AN21" s="99"/>
      <c r="AO21" s="99"/>
      <c r="AP21" s="99"/>
    </row>
    <row r="22" spans="1:42" ht="14.25">
      <c r="A22" s="193"/>
      <c r="B22" s="184"/>
      <c r="C22" s="184"/>
      <c r="D22" s="221"/>
      <c r="E22" s="185">
        <v>0</v>
      </c>
      <c r="F22" s="181"/>
      <c r="G22" s="174">
        <f>IF(FedPersonnel11[[#This Row],[Column5]]&gt;0, FedPersonnel11[[#This Row],[Column5]]/INDEX('Month Lookup'!$B$22:$B$24, MATCH(FedPersonnel11[[#This Row],[Column46]], 'Month Lookup'!$A$22:$A$24, 0)), 0)</f>
        <v>0</v>
      </c>
      <c r="H22" s="215">
        <f>ROUNDUP('Cost Share'!$D22*'Cost Share'!$G22, 0)</f>
        <v>0</v>
      </c>
      <c r="I22" s="215">
        <f>_xlfn.IFNA(FedPersonnel11[[#This Row],[Column9]]*VLOOKUP(FedPersonnel11[[#This Row],[Column2]], FringeRates6[#All], 2, FALSE), 0)</f>
        <v>0</v>
      </c>
      <c r="J22" s="225">
        <f>FedPersonnel11[[#This Row],[Column3]]*(1+FedPersonnel11[[#This Row],[Column4]])</f>
        <v>0</v>
      </c>
      <c r="K22" s="182"/>
      <c r="L22" s="174">
        <f>IF(FedPersonnel11[[#This Row],[Column12]]&gt;0, FedPersonnel11[[#This Row],[Column12]]/INDEX('Month Lookup'!$B$22:$B$24, MATCH(FedPersonnel11[[#This Row],[Column46]], 'Month Lookup'!$A$22:$A$24, 0)), 0)</f>
        <v>0</v>
      </c>
      <c r="M22" s="215">
        <f>ROUNDUP(FedPersonnel11[[#This Row],[Column11]]*FedPersonnel11[[#This Row],[Column15]], 0)</f>
        <v>0</v>
      </c>
      <c r="N22" s="215">
        <f>_xlfn.IFNA(FedPersonnel11[[#This Row],[Column16]]*VLOOKUP(FedPersonnel11[[#This Row],[Column2]], FringeRates6[#All], 2, FALSE), 0)</f>
        <v>0</v>
      </c>
      <c r="O22" s="225">
        <f>FedPersonnel11[[#This Row],[Column11]]*(1+FedPersonnel11[[#This Row],[Column4]])</f>
        <v>0</v>
      </c>
      <c r="P22" s="182"/>
      <c r="Q22" s="174">
        <f>IF(FedPersonnel11[[#This Row],[Column19]]&gt;0, FedPersonnel11[[#This Row],[Column19]]/INDEX('Month Lookup'!$B$22:$B$24, MATCH(FedPersonnel11[[#This Row],[Column46]], 'Month Lookup'!$A$22:$A$24, 0)), 0)</f>
        <v>0</v>
      </c>
      <c r="R22" s="215">
        <f>ROUNDUP(FedPersonnel11[[#This Row],[Column18]]*FedPersonnel11[[#This Row],[Column22]], 0)</f>
        <v>0</v>
      </c>
      <c r="S22" s="215">
        <f>_xlfn.IFNA(FedPersonnel11[[#This Row],[Column23]]*VLOOKUP(FedPersonnel11[[#This Row],[Column2]], FringeRates6[#All], 2, FALSE), 0)</f>
        <v>0</v>
      </c>
      <c r="T22" s="225">
        <f>FedPersonnel11[[#This Row],[Column18]]*(1+FedPersonnel11[[#This Row],[Column4]])</f>
        <v>0</v>
      </c>
      <c r="U22" s="182"/>
      <c r="V22" s="174">
        <f>IF(FedPersonnel11[[#This Row],[Column26]]&gt;0, FedPersonnel11[[#This Row],[Column26]]/INDEX('Month Lookup'!$B$22:$B$24, MATCH(FedPersonnel11[[#This Row],[Column46]], 'Month Lookup'!$A$22:$A$24, 0)), 0)</f>
        <v>0</v>
      </c>
      <c r="W22" s="215">
        <f>ROUNDUP(FedPersonnel11[[#This Row],[Column25]]*FedPersonnel11[[#This Row],[Column27]], 0)</f>
        <v>0</v>
      </c>
      <c r="X22" s="237">
        <f>_xlfn.IFNA(FedPersonnel11[[#This Row],[Column28]]*VLOOKUP(FedPersonnel11[[#This Row],[Column2]], FringeRates6[#All], 2, FALSE), 0)</f>
        <v>0</v>
      </c>
      <c r="Y22" s="235">
        <f>'Cost Share'!$T22*(1+'Cost Share'!$E22)</f>
        <v>0</v>
      </c>
      <c r="Z22" s="183"/>
      <c r="AA22" s="174">
        <f>IF(FedPersonnel11[[#This Row],[Column33]]&gt;0, FedPersonnel11[[#This Row],[Column33]]/INDEX('Month Lookup'!$B$22:$B$24, MATCH(FedPersonnel11[[#This Row],[Column46]], 'Month Lookup'!$A$22:$A$24, 0)), 0)</f>
        <v>0</v>
      </c>
      <c r="AB22" s="215">
        <f>ROUNDUP(FedPersonnel11[[#This Row],[Column32]]*FedPersonnel11[[#This Row],[Column34]], 0)</f>
        <v>0</v>
      </c>
      <c r="AC22" s="334">
        <f>_xlfn.IFNA(FedPersonnel11[[#This Row],[Column35]]*VLOOKUP(FedPersonnel11[[#This Row],[Column2]], FringeRates6[#All], 2, FALSE), 0)</f>
        <v>0</v>
      </c>
      <c r="AD22" s="315">
        <f>SUM(FedPersonnel11[[#This Row],[Column9]],FedPersonnel11[[#This Row],[Column10]],FedPersonnel11[[#This Row],[Column16]:[Column17]],FedPersonnel11[[#This Row],[Column23]:[Column24]],FedPersonnel11[[#This Row],[Column28]:[Column29]],FedPersonnel11[[#This Row],[Column35]:[Column36]])</f>
        <v>0</v>
      </c>
      <c r="AE22" s="337">
        <f>IF(FedPersonnel11[[#This Row],[Column8]]=FedPersonnel11[[#This Row],[Column15]], 1, 0)</f>
        <v>1</v>
      </c>
      <c r="AF22" s="338">
        <f>IF(FedPersonnel11[[#This Row],[Column15]]=FedPersonnel11[[#This Row],[Column22]], 1, 0)</f>
        <v>1</v>
      </c>
      <c r="AG22" s="338">
        <f>IF(FedPersonnel11[[#This Row],[Column22]]=FedPersonnel11[[#This Row],[Column27]], 1, 0)</f>
        <v>1</v>
      </c>
      <c r="AH22" s="338">
        <f>IF(FedPersonnel11[[#This Row],[Column27]]=FedPersonnel11[[#This Row],[Column34]], 1, 0)</f>
        <v>1</v>
      </c>
      <c r="AI22" s="100"/>
      <c r="AJ22" s="100"/>
      <c r="AK22" s="100"/>
      <c r="AL22" s="100"/>
      <c r="AM22" s="99"/>
      <c r="AN22" s="99"/>
      <c r="AO22" s="99"/>
      <c r="AP22" s="99"/>
    </row>
    <row r="23" spans="1:42" ht="14.25">
      <c r="A23" s="193"/>
      <c r="B23" s="184"/>
      <c r="C23" s="184"/>
      <c r="D23" s="221"/>
      <c r="E23" s="185">
        <v>0</v>
      </c>
      <c r="F23" s="181"/>
      <c r="G23" s="174">
        <f>IF(FedPersonnel11[[#This Row],[Column5]]&gt;0, FedPersonnel11[[#This Row],[Column5]]/INDEX('Month Lookup'!$B$22:$B$24, MATCH(FedPersonnel11[[#This Row],[Column46]], 'Month Lookup'!$A$22:$A$24, 0)), 0)</f>
        <v>0</v>
      </c>
      <c r="H23" s="215">
        <f>ROUNDUP('Cost Share'!$D23*'Cost Share'!$G23, 0)</f>
        <v>0</v>
      </c>
      <c r="I23" s="215">
        <f>_xlfn.IFNA(FedPersonnel11[[#This Row],[Column9]]*VLOOKUP(FedPersonnel11[[#This Row],[Column2]], FringeRates6[#All], 2, FALSE), 0)</f>
        <v>0</v>
      </c>
      <c r="J23" s="225">
        <f>FedPersonnel11[[#This Row],[Column3]]*(1+FedPersonnel11[[#This Row],[Column4]])</f>
        <v>0</v>
      </c>
      <c r="K23" s="182"/>
      <c r="L23" s="174">
        <f>IF(FedPersonnel11[[#This Row],[Column12]]&gt;0, FedPersonnel11[[#This Row],[Column12]]/INDEX('Month Lookup'!$B$22:$B$24, MATCH(FedPersonnel11[[#This Row],[Column46]], 'Month Lookup'!$A$22:$A$24, 0)), 0)</f>
        <v>0</v>
      </c>
      <c r="M23" s="215">
        <f>ROUNDUP(FedPersonnel11[[#This Row],[Column11]]*FedPersonnel11[[#This Row],[Column15]], 0)</f>
        <v>0</v>
      </c>
      <c r="N23" s="215">
        <f>_xlfn.IFNA(FedPersonnel11[[#This Row],[Column16]]*VLOOKUP(FedPersonnel11[[#This Row],[Column2]], FringeRates6[#All], 2, FALSE), 0)</f>
        <v>0</v>
      </c>
      <c r="O23" s="225">
        <f>FedPersonnel11[[#This Row],[Column11]]*(1+FedPersonnel11[[#This Row],[Column4]])</f>
        <v>0</v>
      </c>
      <c r="P23" s="182"/>
      <c r="Q23" s="174">
        <f>IF(FedPersonnel11[[#This Row],[Column19]]&gt;0, FedPersonnel11[[#This Row],[Column19]]/INDEX('Month Lookup'!$B$22:$B$24, MATCH(FedPersonnel11[[#This Row],[Column46]], 'Month Lookup'!$A$22:$A$24, 0)), 0)</f>
        <v>0</v>
      </c>
      <c r="R23" s="215">
        <f>ROUNDUP(FedPersonnel11[[#This Row],[Column18]]*FedPersonnel11[[#This Row],[Column22]], 0)</f>
        <v>0</v>
      </c>
      <c r="S23" s="215">
        <f>_xlfn.IFNA(FedPersonnel11[[#This Row],[Column23]]*VLOOKUP(FedPersonnel11[[#This Row],[Column2]], FringeRates6[#All], 2, FALSE), 0)</f>
        <v>0</v>
      </c>
      <c r="T23" s="225">
        <f>FedPersonnel11[[#This Row],[Column18]]*(1+FedPersonnel11[[#This Row],[Column4]])</f>
        <v>0</v>
      </c>
      <c r="U23" s="182"/>
      <c r="V23" s="174">
        <f>IF(FedPersonnel11[[#This Row],[Column26]]&gt;0, FedPersonnel11[[#This Row],[Column26]]/INDEX('Month Lookup'!$B$22:$B$24, MATCH(FedPersonnel11[[#This Row],[Column46]], 'Month Lookup'!$A$22:$A$24, 0)), 0)</f>
        <v>0</v>
      </c>
      <c r="W23" s="215">
        <f>ROUNDUP(FedPersonnel11[[#This Row],[Column25]]*FedPersonnel11[[#This Row],[Column27]], 0)</f>
        <v>0</v>
      </c>
      <c r="X23" s="237">
        <f>_xlfn.IFNA(FedPersonnel11[[#This Row],[Column28]]*VLOOKUP(FedPersonnel11[[#This Row],[Column2]], FringeRates6[#All], 2, FALSE), 0)</f>
        <v>0</v>
      </c>
      <c r="Y23" s="235">
        <f>'Cost Share'!$T23*(1+'Cost Share'!$E23)</f>
        <v>0</v>
      </c>
      <c r="Z23" s="183"/>
      <c r="AA23" s="174">
        <f>IF(FedPersonnel11[[#This Row],[Column33]]&gt;0, FedPersonnel11[[#This Row],[Column33]]/INDEX('Month Lookup'!$B$22:$B$24, MATCH(FedPersonnel11[[#This Row],[Column46]], 'Month Lookup'!$A$22:$A$24, 0)), 0)</f>
        <v>0</v>
      </c>
      <c r="AB23" s="215">
        <f>ROUNDUP(FedPersonnel11[[#This Row],[Column32]]*FedPersonnel11[[#This Row],[Column34]], 0)</f>
        <v>0</v>
      </c>
      <c r="AC23" s="334">
        <f>_xlfn.IFNA(FedPersonnel11[[#This Row],[Column35]]*VLOOKUP(FedPersonnel11[[#This Row],[Column2]], FringeRates6[#All], 2, FALSE), 0)</f>
        <v>0</v>
      </c>
      <c r="AD23" s="315">
        <f>SUM(FedPersonnel11[[#This Row],[Column9]],FedPersonnel11[[#This Row],[Column10]],FedPersonnel11[[#This Row],[Column16]:[Column17]],FedPersonnel11[[#This Row],[Column23]:[Column24]],FedPersonnel11[[#This Row],[Column28]:[Column29]],FedPersonnel11[[#This Row],[Column35]:[Column36]])</f>
        <v>0</v>
      </c>
      <c r="AE23" s="337">
        <f>IF(FedPersonnel11[[#This Row],[Column8]]=FedPersonnel11[[#This Row],[Column15]], 1, 0)</f>
        <v>1</v>
      </c>
      <c r="AF23" s="338">
        <f>IF(FedPersonnel11[[#This Row],[Column15]]=FedPersonnel11[[#This Row],[Column22]], 1, 0)</f>
        <v>1</v>
      </c>
      <c r="AG23" s="338">
        <f>IF(FedPersonnel11[[#This Row],[Column22]]=FedPersonnel11[[#This Row],[Column27]], 1, 0)</f>
        <v>1</v>
      </c>
      <c r="AH23" s="338">
        <f>IF(FedPersonnel11[[#This Row],[Column27]]=FedPersonnel11[[#This Row],[Column34]], 1, 0)</f>
        <v>1</v>
      </c>
      <c r="AI23" s="100"/>
      <c r="AJ23" s="100"/>
      <c r="AK23" s="100"/>
      <c r="AL23" s="100"/>
      <c r="AM23" s="99"/>
      <c r="AN23" s="99"/>
      <c r="AO23" s="99"/>
      <c r="AP23" s="99"/>
    </row>
    <row r="24" spans="1:42" ht="14.25">
      <c r="A24" s="193"/>
      <c r="B24" s="184"/>
      <c r="C24" s="184"/>
      <c r="D24" s="221"/>
      <c r="E24" s="185">
        <v>0</v>
      </c>
      <c r="F24" s="181"/>
      <c r="G24" s="174">
        <f>IF(FedPersonnel11[[#This Row],[Column5]]&gt;0, FedPersonnel11[[#This Row],[Column5]]/INDEX('Month Lookup'!$B$22:$B$24, MATCH(FedPersonnel11[[#This Row],[Column46]], 'Month Lookup'!$A$22:$A$24, 0)), 0)</f>
        <v>0</v>
      </c>
      <c r="H24" s="215">
        <f>ROUNDUP('Cost Share'!$D24*'Cost Share'!$G24, 0)</f>
        <v>0</v>
      </c>
      <c r="I24" s="215">
        <f>_xlfn.IFNA(FedPersonnel11[[#This Row],[Column9]]*VLOOKUP(FedPersonnel11[[#This Row],[Column2]], FringeRates6[#All], 2, FALSE), 0)</f>
        <v>0</v>
      </c>
      <c r="J24" s="225">
        <f>FedPersonnel11[[#This Row],[Column3]]*(1+FedPersonnel11[[#This Row],[Column4]])</f>
        <v>0</v>
      </c>
      <c r="K24" s="182"/>
      <c r="L24" s="174">
        <f>IF(FedPersonnel11[[#This Row],[Column12]]&gt;0, FedPersonnel11[[#This Row],[Column12]]/INDEX('Month Lookup'!$B$22:$B$24, MATCH(FedPersonnel11[[#This Row],[Column46]], 'Month Lookup'!$A$22:$A$24, 0)), 0)</f>
        <v>0</v>
      </c>
      <c r="M24" s="215">
        <f>ROUNDUP(FedPersonnel11[[#This Row],[Column11]]*FedPersonnel11[[#This Row],[Column15]], 0)</f>
        <v>0</v>
      </c>
      <c r="N24" s="215">
        <f>_xlfn.IFNA(FedPersonnel11[[#This Row],[Column16]]*VLOOKUP(FedPersonnel11[[#This Row],[Column2]], FringeRates6[#All], 2, FALSE), 0)</f>
        <v>0</v>
      </c>
      <c r="O24" s="225">
        <f>FedPersonnel11[[#This Row],[Column11]]*(1+FedPersonnel11[[#This Row],[Column4]])</f>
        <v>0</v>
      </c>
      <c r="P24" s="182"/>
      <c r="Q24" s="174">
        <f>IF(FedPersonnel11[[#This Row],[Column19]]&gt;0, FedPersonnel11[[#This Row],[Column19]]/INDEX('Month Lookup'!$B$22:$B$24, MATCH(FedPersonnel11[[#This Row],[Column46]], 'Month Lookup'!$A$22:$A$24, 0)), 0)</f>
        <v>0</v>
      </c>
      <c r="R24" s="215">
        <f>ROUNDUP(FedPersonnel11[[#This Row],[Column18]]*FedPersonnel11[[#This Row],[Column22]], 0)</f>
        <v>0</v>
      </c>
      <c r="S24" s="215">
        <f>_xlfn.IFNA(FedPersonnel11[[#This Row],[Column23]]*VLOOKUP(FedPersonnel11[[#This Row],[Column2]], FringeRates6[#All], 2, FALSE), 0)</f>
        <v>0</v>
      </c>
      <c r="T24" s="225">
        <f>FedPersonnel11[[#This Row],[Column18]]*(1+FedPersonnel11[[#This Row],[Column4]])</f>
        <v>0</v>
      </c>
      <c r="U24" s="182"/>
      <c r="V24" s="174">
        <f>IF(FedPersonnel11[[#This Row],[Column26]]&gt;0, FedPersonnel11[[#This Row],[Column26]]/INDEX('Month Lookup'!$B$22:$B$24, MATCH(FedPersonnel11[[#This Row],[Column46]], 'Month Lookup'!$A$22:$A$24, 0)), 0)</f>
        <v>0</v>
      </c>
      <c r="W24" s="215">
        <f>ROUNDUP(FedPersonnel11[[#This Row],[Column25]]*FedPersonnel11[[#This Row],[Column27]], 0)</f>
        <v>0</v>
      </c>
      <c r="X24" s="237">
        <f>_xlfn.IFNA(FedPersonnel11[[#This Row],[Column28]]*VLOOKUP(FedPersonnel11[[#This Row],[Column2]], FringeRates6[#All], 2, FALSE), 0)</f>
        <v>0</v>
      </c>
      <c r="Y24" s="235">
        <f>'Cost Share'!$T24*(1+'Cost Share'!$E24)</f>
        <v>0</v>
      </c>
      <c r="Z24" s="183"/>
      <c r="AA24" s="174">
        <f>IF(FedPersonnel11[[#This Row],[Column33]]&gt;0, FedPersonnel11[[#This Row],[Column33]]/INDEX('Month Lookup'!$B$22:$B$24, MATCH(FedPersonnel11[[#This Row],[Column46]], 'Month Lookup'!$A$22:$A$24, 0)), 0)</f>
        <v>0</v>
      </c>
      <c r="AB24" s="215">
        <f>ROUNDUP(FedPersonnel11[[#This Row],[Column32]]*FedPersonnel11[[#This Row],[Column34]], 0)</f>
        <v>0</v>
      </c>
      <c r="AC24" s="334">
        <f>_xlfn.IFNA(FedPersonnel11[[#This Row],[Column35]]*VLOOKUP(FedPersonnel11[[#This Row],[Column2]], FringeRates6[#All], 2, FALSE), 0)</f>
        <v>0</v>
      </c>
      <c r="AD24" s="315">
        <f>SUM(FedPersonnel11[[#This Row],[Column9]],FedPersonnel11[[#This Row],[Column10]],FedPersonnel11[[#This Row],[Column16]:[Column17]],FedPersonnel11[[#This Row],[Column23]:[Column24]],FedPersonnel11[[#This Row],[Column28]:[Column29]],FedPersonnel11[[#This Row],[Column35]:[Column36]])</f>
        <v>0</v>
      </c>
      <c r="AE24" s="337">
        <f>IF(FedPersonnel11[[#This Row],[Column8]]=FedPersonnel11[[#This Row],[Column15]], 1, 0)</f>
        <v>1</v>
      </c>
      <c r="AF24" s="338">
        <f>IF(FedPersonnel11[[#This Row],[Column15]]=FedPersonnel11[[#This Row],[Column22]], 1, 0)</f>
        <v>1</v>
      </c>
      <c r="AG24" s="338">
        <f>IF(FedPersonnel11[[#This Row],[Column22]]=FedPersonnel11[[#This Row],[Column27]], 1, 0)</f>
        <v>1</v>
      </c>
      <c r="AH24" s="338">
        <f>IF(FedPersonnel11[[#This Row],[Column27]]=FedPersonnel11[[#This Row],[Column34]], 1, 0)</f>
        <v>1</v>
      </c>
      <c r="AI24" s="100"/>
      <c r="AJ24" s="100"/>
      <c r="AK24" s="100"/>
      <c r="AL24" s="100"/>
      <c r="AM24" s="99"/>
      <c r="AN24" s="99"/>
      <c r="AO24" s="99"/>
      <c r="AP24" s="99"/>
    </row>
    <row r="25" spans="1:42" ht="14.25">
      <c r="A25" s="193"/>
      <c r="B25" s="184"/>
      <c r="C25" s="184"/>
      <c r="D25" s="221"/>
      <c r="E25" s="185">
        <v>0</v>
      </c>
      <c r="F25" s="181"/>
      <c r="G25" s="174">
        <f>IF(FedPersonnel11[[#This Row],[Column5]]&gt;0, FedPersonnel11[[#This Row],[Column5]]/INDEX('Month Lookup'!$B$22:$B$24, MATCH(FedPersonnel11[[#This Row],[Column46]], 'Month Lookup'!$A$22:$A$24, 0)), 0)</f>
        <v>0</v>
      </c>
      <c r="H25" s="215">
        <f>ROUNDUP('Cost Share'!$D25*'Cost Share'!$G25, 0)</f>
        <v>0</v>
      </c>
      <c r="I25" s="215">
        <f>_xlfn.IFNA(FedPersonnel11[[#This Row],[Column9]]*VLOOKUP(FedPersonnel11[[#This Row],[Column2]], FringeRates6[#All], 2, FALSE), 0)</f>
        <v>0</v>
      </c>
      <c r="J25" s="225">
        <f>FedPersonnel11[[#This Row],[Column3]]*(1+FedPersonnel11[[#This Row],[Column4]])</f>
        <v>0</v>
      </c>
      <c r="K25" s="182"/>
      <c r="L25" s="174">
        <f>IF(FedPersonnel11[[#This Row],[Column12]]&gt;0, FedPersonnel11[[#This Row],[Column12]]/INDEX('Month Lookup'!$B$22:$B$24, MATCH(FedPersonnel11[[#This Row],[Column46]], 'Month Lookup'!$A$22:$A$24, 0)), 0)</f>
        <v>0</v>
      </c>
      <c r="M25" s="215">
        <f>ROUNDUP(FedPersonnel11[[#This Row],[Column11]]*FedPersonnel11[[#This Row],[Column15]], 0)</f>
        <v>0</v>
      </c>
      <c r="N25" s="215">
        <f>_xlfn.IFNA(FedPersonnel11[[#This Row],[Column16]]*VLOOKUP(FedPersonnel11[[#This Row],[Column2]], FringeRates6[#All], 2, FALSE), 0)</f>
        <v>0</v>
      </c>
      <c r="O25" s="225">
        <f>FedPersonnel11[[#This Row],[Column11]]*(1+FedPersonnel11[[#This Row],[Column4]])</f>
        <v>0</v>
      </c>
      <c r="P25" s="182"/>
      <c r="Q25" s="174">
        <f>IF(FedPersonnel11[[#This Row],[Column19]]&gt;0, FedPersonnel11[[#This Row],[Column19]]/INDEX('Month Lookup'!$B$22:$B$24, MATCH(FedPersonnel11[[#This Row],[Column46]], 'Month Lookup'!$A$22:$A$24, 0)), 0)</f>
        <v>0</v>
      </c>
      <c r="R25" s="215">
        <f>ROUNDUP(FedPersonnel11[[#This Row],[Column18]]*FedPersonnel11[[#This Row],[Column22]], 0)</f>
        <v>0</v>
      </c>
      <c r="S25" s="215">
        <f>_xlfn.IFNA(FedPersonnel11[[#This Row],[Column23]]*VLOOKUP(FedPersonnel11[[#This Row],[Column2]], FringeRates6[#All], 2, FALSE), 0)</f>
        <v>0</v>
      </c>
      <c r="T25" s="225">
        <f>FedPersonnel11[[#This Row],[Column18]]*(1+FedPersonnel11[[#This Row],[Column4]])</f>
        <v>0</v>
      </c>
      <c r="U25" s="182"/>
      <c r="V25" s="174">
        <f>IF(FedPersonnel11[[#This Row],[Column26]]&gt;0, FedPersonnel11[[#This Row],[Column26]]/INDEX('Month Lookup'!$B$22:$B$24, MATCH(FedPersonnel11[[#This Row],[Column46]], 'Month Lookup'!$A$22:$A$24, 0)), 0)</f>
        <v>0</v>
      </c>
      <c r="W25" s="215">
        <f>ROUNDUP(FedPersonnel11[[#This Row],[Column25]]*FedPersonnel11[[#This Row],[Column27]], 0)</f>
        <v>0</v>
      </c>
      <c r="X25" s="237">
        <f>_xlfn.IFNA(FedPersonnel11[[#This Row],[Column28]]*VLOOKUP(FedPersonnel11[[#This Row],[Column2]], FringeRates6[#All], 2, FALSE), 0)</f>
        <v>0</v>
      </c>
      <c r="Y25" s="235">
        <f>'Cost Share'!$T25*(1+'Cost Share'!$E25)</f>
        <v>0</v>
      </c>
      <c r="Z25" s="183"/>
      <c r="AA25" s="174">
        <f>IF(FedPersonnel11[[#This Row],[Column33]]&gt;0, FedPersonnel11[[#This Row],[Column33]]/INDEX('Month Lookup'!$B$22:$B$24, MATCH(FedPersonnel11[[#This Row],[Column46]], 'Month Lookup'!$A$22:$A$24, 0)), 0)</f>
        <v>0</v>
      </c>
      <c r="AB25" s="215">
        <f>ROUNDUP(FedPersonnel11[[#This Row],[Column32]]*FedPersonnel11[[#This Row],[Column34]], 0)</f>
        <v>0</v>
      </c>
      <c r="AC25" s="334">
        <f>_xlfn.IFNA(FedPersonnel11[[#This Row],[Column35]]*VLOOKUP(FedPersonnel11[[#This Row],[Column2]], FringeRates6[#All], 2, FALSE), 0)</f>
        <v>0</v>
      </c>
      <c r="AD25" s="315">
        <f>SUM(FedPersonnel11[[#This Row],[Column9]],FedPersonnel11[[#This Row],[Column10]],FedPersonnel11[[#This Row],[Column16]:[Column17]],FedPersonnel11[[#This Row],[Column23]:[Column24]],FedPersonnel11[[#This Row],[Column28]:[Column29]],FedPersonnel11[[#This Row],[Column35]:[Column36]])</f>
        <v>0</v>
      </c>
      <c r="AE25" s="337">
        <f>IF(FedPersonnel11[[#This Row],[Column8]]=FedPersonnel11[[#This Row],[Column15]], 1, 0)</f>
        <v>1</v>
      </c>
      <c r="AF25" s="338">
        <f>IF(FedPersonnel11[[#This Row],[Column15]]=FedPersonnel11[[#This Row],[Column22]], 1, 0)</f>
        <v>1</v>
      </c>
      <c r="AG25" s="338">
        <f>IF(FedPersonnel11[[#This Row],[Column22]]=FedPersonnel11[[#This Row],[Column27]], 1, 0)</f>
        <v>1</v>
      </c>
      <c r="AH25" s="338">
        <f>IF(FedPersonnel11[[#This Row],[Column27]]=FedPersonnel11[[#This Row],[Column34]], 1, 0)</f>
        <v>1</v>
      </c>
      <c r="AI25" s="100"/>
      <c r="AJ25" s="100"/>
      <c r="AK25" s="100"/>
      <c r="AL25" s="100"/>
      <c r="AM25" s="99"/>
      <c r="AN25" s="99"/>
      <c r="AO25" s="99"/>
      <c r="AP25" s="99"/>
    </row>
    <row r="26" spans="1:42" ht="14.25">
      <c r="A26" s="193"/>
      <c r="B26" s="184"/>
      <c r="C26" s="184"/>
      <c r="D26" s="221"/>
      <c r="E26" s="185">
        <v>0</v>
      </c>
      <c r="F26" s="181"/>
      <c r="G26" s="174">
        <f>IF(FedPersonnel11[[#This Row],[Column5]]&gt;0, FedPersonnel11[[#This Row],[Column5]]/INDEX('Month Lookup'!$B$22:$B$24, MATCH(FedPersonnel11[[#This Row],[Column46]], 'Month Lookup'!$A$22:$A$24, 0)), 0)</f>
        <v>0</v>
      </c>
      <c r="H26" s="215">
        <f>ROUNDUP('Cost Share'!$D26*'Cost Share'!$G26, 0)</f>
        <v>0</v>
      </c>
      <c r="I26" s="215">
        <f>_xlfn.IFNA(FedPersonnel11[[#This Row],[Column9]]*VLOOKUP(FedPersonnel11[[#This Row],[Column2]], FringeRates6[#All], 2, FALSE), 0)</f>
        <v>0</v>
      </c>
      <c r="J26" s="225">
        <f>FedPersonnel11[[#This Row],[Column3]]*(1+FedPersonnel11[[#This Row],[Column4]])</f>
        <v>0</v>
      </c>
      <c r="K26" s="182"/>
      <c r="L26" s="174">
        <f>IF(FedPersonnel11[[#This Row],[Column12]]&gt;0, FedPersonnel11[[#This Row],[Column12]]/INDEX('Month Lookup'!$B$22:$B$24, MATCH(FedPersonnel11[[#This Row],[Column46]], 'Month Lookup'!$A$22:$A$24, 0)), 0)</f>
        <v>0</v>
      </c>
      <c r="M26" s="215">
        <f>ROUNDUP(FedPersonnel11[[#This Row],[Column11]]*FedPersonnel11[[#This Row],[Column15]], 0)</f>
        <v>0</v>
      </c>
      <c r="N26" s="215">
        <f>_xlfn.IFNA(FedPersonnel11[[#This Row],[Column16]]*VLOOKUP(FedPersonnel11[[#This Row],[Column2]], FringeRates6[#All], 2, FALSE), 0)</f>
        <v>0</v>
      </c>
      <c r="O26" s="225">
        <f>FedPersonnel11[[#This Row],[Column11]]*(1+FedPersonnel11[[#This Row],[Column4]])</f>
        <v>0</v>
      </c>
      <c r="P26" s="182"/>
      <c r="Q26" s="174">
        <f>IF(FedPersonnel11[[#This Row],[Column19]]&gt;0, FedPersonnel11[[#This Row],[Column19]]/INDEX('Month Lookup'!$B$22:$B$24, MATCH(FedPersonnel11[[#This Row],[Column46]], 'Month Lookup'!$A$22:$A$24, 0)), 0)</f>
        <v>0</v>
      </c>
      <c r="R26" s="215">
        <f>ROUNDUP(FedPersonnel11[[#This Row],[Column18]]*FedPersonnel11[[#This Row],[Column22]], 0)</f>
        <v>0</v>
      </c>
      <c r="S26" s="215">
        <f>_xlfn.IFNA(FedPersonnel11[[#This Row],[Column23]]*VLOOKUP(FedPersonnel11[[#This Row],[Column2]], FringeRates6[#All], 2, FALSE), 0)</f>
        <v>0</v>
      </c>
      <c r="T26" s="225">
        <f>FedPersonnel11[[#This Row],[Column18]]*(1+FedPersonnel11[[#This Row],[Column4]])</f>
        <v>0</v>
      </c>
      <c r="U26" s="182"/>
      <c r="V26" s="174">
        <f>IF(FedPersonnel11[[#This Row],[Column26]]&gt;0, FedPersonnel11[[#This Row],[Column26]]/INDEX('Month Lookup'!$B$22:$B$24, MATCH(FedPersonnel11[[#This Row],[Column46]], 'Month Lookup'!$A$22:$A$24, 0)), 0)</f>
        <v>0</v>
      </c>
      <c r="W26" s="215">
        <f>ROUNDUP(FedPersonnel11[[#This Row],[Column25]]*FedPersonnel11[[#This Row],[Column27]], 0)</f>
        <v>0</v>
      </c>
      <c r="X26" s="237">
        <f>_xlfn.IFNA(FedPersonnel11[[#This Row],[Column28]]*VLOOKUP(FedPersonnel11[[#This Row],[Column2]], FringeRates6[#All], 2, FALSE), 0)</f>
        <v>0</v>
      </c>
      <c r="Y26" s="235">
        <f>'Cost Share'!$T26*(1+'Cost Share'!$E26)</f>
        <v>0</v>
      </c>
      <c r="Z26" s="183"/>
      <c r="AA26" s="174">
        <f>IF(FedPersonnel11[[#This Row],[Column33]]&gt;0, FedPersonnel11[[#This Row],[Column33]]/INDEX('Month Lookup'!$B$22:$B$24, MATCH(FedPersonnel11[[#This Row],[Column46]], 'Month Lookup'!$A$22:$A$24, 0)), 0)</f>
        <v>0</v>
      </c>
      <c r="AB26" s="215">
        <f>ROUNDUP(FedPersonnel11[[#This Row],[Column32]]*FedPersonnel11[[#This Row],[Column34]], 0)</f>
        <v>0</v>
      </c>
      <c r="AC26" s="334">
        <f>_xlfn.IFNA(FedPersonnel11[[#This Row],[Column35]]*VLOOKUP(FedPersonnel11[[#This Row],[Column2]], FringeRates6[#All], 2, FALSE), 0)</f>
        <v>0</v>
      </c>
      <c r="AD26" s="315">
        <f>SUM(FedPersonnel11[[#This Row],[Column9]],FedPersonnel11[[#This Row],[Column10]],FedPersonnel11[[#This Row],[Column16]:[Column17]],FedPersonnel11[[#This Row],[Column23]:[Column24]],FedPersonnel11[[#This Row],[Column28]:[Column29]],FedPersonnel11[[#This Row],[Column35]:[Column36]])</f>
        <v>0</v>
      </c>
      <c r="AE26" s="337">
        <f>IF(FedPersonnel11[[#This Row],[Column8]]=FedPersonnel11[[#This Row],[Column15]], 1, 0)</f>
        <v>1</v>
      </c>
      <c r="AF26" s="338">
        <f>IF(FedPersonnel11[[#This Row],[Column15]]=FedPersonnel11[[#This Row],[Column22]], 1, 0)</f>
        <v>1</v>
      </c>
      <c r="AG26" s="338">
        <f>IF(FedPersonnel11[[#This Row],[Column22]]=FedPersonnel11[[#This Row],[Column27]], 1, 0)</f>
        <v>1</v>
      </c>
      <c r="AH26" s="338">
        <f>IF(FedPersonnel11[[#This Row],[Column27]]=FedPersonnel11[[#This Row],[Column34]], 1, 0)</f>
        <v>1</v>
      </c>
      <c r="AI26"/>
      <c r="AK26"/>
      <c r="AL26"/>
      <c r="AM26"/>
      <c r="AN26"/>
      <c r="AO26"/>
    </row>
    <row r="27" spans="1:42" ht="14.25">
      <c r="A27" s="193"/>
      <c r="B27" s="184"/>
      <c r="C27" s="184"/>
      <c r="D27" s="221"/>
      <c r="E27" s="185">
        <v>0</v>
      </c>
      <c r="F27" s="181"/>
      <c r="G27" s="174">
        <f>IF(FedPersonnel11[[#This Row],[Column5]]&gt;0, FedPersonnel11[[#This Row],[Column5]]/INDEX('Month Lookup'!$B$22:$B$24, MATCH(FedPersonnel11[[#This Row],[Column46]], 'Month Lookup'!$A$22:$A$24, 0)), 0)</f>
        <v>0</v>
      </c>
      <c r="H27" s="215">
        <f>ROUNDUP('Cost Share'!$D27*'Cost Share'!$G27, 0)</f>
        <v>0</v>
      </c>
      <c r="I27" s="215">
        <f>_xlfn.IFNA(FedPersonnel11[[#This Row],[Column9]]*VLOOKUP(FedPersonnel11[[#This Row],[Column2]], FringeRates6[#All], 2, FALSE), 0)</f>
        <v>0</v>
      </c>
      <c r="J27" s="225">
        <f>FedPersonnel11[[#This Row],[Column3]]*(1+FedPersonnel11[[#This Row],[Column4]])</f>
        <v>0</v>
      </c>
      <c r="K27" s="182"/>
      <c r="L27" s="174">
        <f>IF(FedPersonnel11[[#This Row],[Column12]]&gt;0, FedPersonnel11[[#This Row],[Column12]]/INDEX('Month Lookup'!$B$22:$B$24, MATCH(FedPersonnel11[[#This Row],[Column46]], 'Month Lookup'!$A$22:$A$24, 0)), 0)</f>
        <v>0</v>
      </c>
      <c r="M27" s="215">
        <f>ROUNDUP(FedPersonnel11[[#This Row],[Column11]]*FedPersonnel11[[#This Row],[Column15]], 0)</f>
        <v>0</v>
      </c>
      <c r="N27" s="215">
        <f>_xlfn.IFNA(FedPersonnel11[[#This Row],[Column16]]*VLOOKUP(FedPersonnel11[[#This Row],[Column2]], FringeRates6[#All], 2, FALSE), 0)</f>
        <v>0</v>
      </c>
      <c r="O27" s="225">
        <f>FedPersonnel11[[#This Row],[Column11]]*(1+FedPersonnel11[[#This Row],[Column4]])</f>
        <v>0</v>
      </c>
      <c r="P27" s="182"/>
      <c r="Q27" s="174">
        <f>IF(FedPersonnel11[[#This Row],[Column19]]&gt;0, FedPersonnel11[[#This Row],[Column19]]/INDEX('Month Lookup'!$B$22:$B$24, MATCH(FedPersonnel11[[#This Row],[Column46]], 'Month Lookup'!$A$22:$A$24, 0)), 0)</f>
        <v>0</v>
      </c>
      <c r="R27" s="215">
        <f>ROUNDUP(FedPersonnel11[[#This Row],[Column18]]*FedPersonnel11[[#This Row],[Column22]], 0)</f>
        <v>0</v>
      </c>
      <c r="S27" s="215">
        <f>_xlfn.IFNA(FedPersonnel11[[#This Row],[Column23]]*VLOOKUP(FedPersonnel11[[#This Row],[Column2]], FringeRates6[#All], 2, FALSE), 0)</f>
        <v>0</v>
      </c>
      <c r="T27" s="225">
        <f>FedPersonnel11[[#This Row],[Column18]]*(1+FedPersonnel11[[#This Row],[Column4]])</f>
        <v>0</v>
      </c>
      <c r="U27" s="182"/>
      <c r="V27" s="174">
        <f>IF(FedPersonnel11[[#This Row],[Column26]]&gt;0, FedPersonnel11[[#This Row],[Column26]]/INDEX('Month Lookup'!$B$22:$B$24, MATCH(FedPersonnel11[[#This Row],[Column46]], 'Month Lookup'!$A$22:$A$24, 0)), 0)</f>
        <v>0</v>
      </c>
      <c r="W27" s="215">
        <f>ROUNDUP(FedPersonnel11[[#This Row],[Column25]]*FedPersonnel11[[#This Row],[Column27]], 0)</f>
        <v>0</v>
      </c>
      <c r="X27" s="237">
        <f>_xlfn.IFNA(FedPersonnel11[[#This Row],[Column28]]*VLOOKUP(FedPersonnel11[[#This Row],[Column2]], FringeRates6[#All], 2, FALSE), 0)</f>
        <v>0</v>
      </c>
      <c r="Y27" s="235">
        <f>'Cost Share'!$T27*(1+'Cost Share'!$E27)</f>
        <v>0</v>
      </c>
      <c r="Z27" s="183"/>
      <c r="AA27" s="174">
        <f>IF(FedPersonnel11[[#This Row],[Column33]]&gt;0, FedPersonnel11[[#This Row],[Column33]]/INDEX('Month Lookup'!$B$22:$B$24, MATCH(FedPersonnel11[[#This Row],[Column46]], 'Month Lookup'!$A$22:$A$24, 0)), 0)</f>
        <v>0</v>
      </c>
      <c r="AB27" s="215">
        <f>ROUNDUP(FedPersonnel11[[#This Row],[Column32]]*FedPersonnel11[[#This Row],[Column34]], 0)</f>
        <v>0</v>
      </c>
      <c r="AC27" s="334">
        <f>_xlfn.IFNA(FedPersonnel11[[#This Row],[Column35]]*VLOOKUP(FedPersonnel11[[#This Row],[Column2]], FringeRates6[#All], 2, FALSE), 0)</f>
        <v>0</v>
      </c>
      <c r="AD27" s="315">
        <f>SUM(FedPersonnel11[[#This Row],[Column9]],FedPersonnel11[[#This Row],[Column10]],FedPersonnel11[[#This Row],[Column16]:[Column17]],FedPersonnel11[[#This Row],[Column23]:[Column24]],FedPersonnel11[[#This Row],[Column28]:[Column29]],FedPersonnel11[[#This Row],[Column35]:[Column36]])</f>
        <v>0</v>
      </c>
      <c r="AE27" s="337">
        <f>IF(FedPersonnel11[[#This Row],[Column8]]=FedPersonnel11[[#This Row],[Column15]], 1, 0)</f>
        <v>1</v>
      </c>
      <c r="AF27" s="338">
        <f>IF(FedPersonnel11[[#This Row],[Column15]]=FedPersonnel11[[#This Row],[Column22]], 1, 0)</f>
        <v>1</v>
      </c>
      <c r="AG27" s="338">
        <f>IF(FedPersonnel11[[#This Row],[Column22]]=FedPersonnel11[[#This Row],[Column27]], 1, 0)</f>
        <v>1</v>
      </c>
      <c r="AH27" s="338">
        <f>IF(FedPersonnel11[[#This Row],[Column27]]=FedPersonnel11[[#This Row],[Column34]], 1, 0)</f>
        <v>1</v>
      </c>
      <c r="AI27"/>
      <c r="AK27"/>
      <c r="AL27"/>
      <c r="AM27"/>
      <c r="AN27"/>
      <c r="AO27"/>
    </row>
    <row r="28" spans="1:42" ht="14.25">
      <c r="A28" s="194"/>
      <c r="B28" s="184"/>
      <c r="C28" s="184"/>
      <c r="D28" s="221"/>
      <c r="E28" s="185">
        <v>0</v>
      </c>
      <c r="F28" s="181"/>
      <c r="G28" s="174">
        <f>IF(FedPersonnel11[[#This Row],[Column5]]&gt;0, FedPersonnel11[[#This Row],[Column5]]/INDEX('Month Lookup'!$B$22:$B$24, MATCH(FedPersonnel11[[#This Row],[Column46]], 'Month Lookup'!$A$22:$A$24, 0)), 0)</f>
        <v>0</v>
      </c>
      <c r="H28" s="215">
        <f>ROUNDUP('Cost Share'!$D28*'Cost Share'!$G28, 0)</f>
        <v>0</v>
      </c>
      <c r="I28" s="215">
        <f>_xlfn.IFNA(FedPersonnel11[[#This Row],[Column9]]*VLOOKUP(FedPersonnel11[[#This Row],[Column2]], FringeRates6[#All], 2, FALSE), 0)</f>
        <v>0</v>
      </c>
      <c r="J28" s="225">
        <f>FedPersonnel11[[#This Row],[Column3]]*(1+FedPersonnel11[[#This Row],[Column4]])</f>
        <v>0</v>
      </c>
      <c r="K28" s="182"/>
      <c r="L28" s="174">
        <f>IF(FedPersonnel11[[#This Row],[Column12]]&gt;0, FedPersonnel11[[#This Row],[Column12]]/INDEX('Month Lookup'!$B$22:$B$24, MATCH(FedPersonnel11[[#This Row],[Column46]], 'Month Lookup'!$A$22:$A$24, 0)), 0)</f>
        <v>0</v>
      </c>
      <c r="M28" s="215">
        <f>ROUNDUP(FedPersonnel11[[#This Row],[Column11]]*FedPersonnel11[[#This Row],[Column15]], 0)</f>
        <v>0</v>
      </c>
      <c r="N28" s="215">
        <f>_xlfn.IFNA(FedPersonnel11[[#This Row],[Column16]]*VLOOKUP(FedPersonnel11[[#This Row],[Column2]], FringeRates6[#All], 2, FALSE), 0)</f>
        <v>0</v>
      </c>
      <c r="O28" s="225">
        <f>FedPersonnel11[[#This Row],[Column11]]*(1+FedPersonnel11[[#This Row],[Column4]])</f>
        <v>0</v>
      </c>
      <c r="P28" s="182"/>
      <c r="Q28" s="174">
        <f>IF(FedPersonnel11[[#This Row],[Column19]]&gt;0, FedPersonnel11[[#This Row],[Column19]]/INDEX('Month Lookup'!$B$22:$B$24, MATCH(FedPersonnel11[[#This Row],[Column46]], 'Month Lookup'!$A$22:$A$24, 0)), 0)</f>
        <v>0</v>
      </c>
      <c r="R28" s="215">
        <f>ROUNDUP(FedPersonnel11[[#This Row],[Column18]]*FedPersonnel11[[#This Row],[Column22]], 0)</f>
        <v>0</v>
      </c>
      <c r="S28" s="215">
        <f>_xlfn.IFNA(FedPersonnel11[[#This Row],[Column23]]*VLOOKUP(FedPersonnel11[[#This Row],[Column2]], FringeRates6[#All], 2, FALSE), 0)</f>
        <v>0</v>
      </c>
      <c r="T28" s="225">
        <f>FedPersonnel11[[#This Row],[Column18]]*(1+FedPersonnel11[[#This Row],[Column4]])</f>
        <v>0</v>
      </c>
      <c r="U28" s="182"/>
      <c r="V28" s="174">
        <f>IF(FedPersonnel11[[#This Row],[Column26]]&gt;0, FedPersonnel11[[#This Row],[Column26]]/INDEX('Month Lookup'!$B$22:$B$24, MATCH(FedPersonnel11[[#This Row],[Column46]], 'Month Lookup'!$A$22:$A$24, 0)), 0)</f>
        <v>0</v>
      </c>
      <c r="W28" s="215">
        <f>ROUNDUP(FedPersonnel11[[#This Row],[Column25]]*FedPersonnel11[[#This Row],[Column27]], 0)</f>
        <v>0</v>
      </c>
      <c r="X28" s="237">
        <f>_xlfn.IFNA(FedPersonnel11[[#This Row],[Column28]]*VLOOKUP(FedPersonnel11[[#This Row],[Column2]], FringeRates6[#All], 2, FALSE), 0)</f>
        <v>0</v>
      </c>
      <c r="Y28" s="235">
        <f>'Cost Share'!$T28*(1+'Cost Share'!$E28)</f>
        <v>0</v>
      </c>
      <c r="Z28" s="183"/>
      <c r="AA28" s="174">
        <f>IF(FedPersonnel11[[#This Row],[Column33]]&gt;0, FedPersonnel11[[#This Row],[Column33]]/INDEX('Month Lookup'!$B$22:$B$24, MATCH(FedPersonnel11[[#This Row],[Column46]], 'Month Lookup'!$A$22:$A$24, 0)), 0)</f>
        <v>0</v>
      </c>
      <c r="AB28" s="215">
        <f>ROUNDUP(FedPersonnel11[[#This Row],[Column32]]*FedPersonnel11[[#This Row],[Column34]], 0)</f>
        <v>0</v>
      </c>
      <c r="AC28" s="334">
        <f>_xlfn.IFNA(FedPersonnel11[[#This Row],[Column35]]*VLOOKUP(FedPersonnel11[[#This Row],[Column2]], FringeRates6[#All], 2, FALSE), 0)</f>
        <v>0</v>
      </c>
      <c r="AD28" s="315">
        <f>SUM(FedPersonnel11[[#This Row],[Column9]],FedPersonnel11[[#This Row],[Column10]],FedPersonnel11[[#This Row],[Column16]:[Column17]],FedPersonnel11[[#This Row],[Column23]:[Column24]],FedPersonnel11[[#This Row],[Column28]:[Column29]],FedPersonnel11[[#This Row],[Column35]:[Column36]])</f>
        <v>0</v>
      </c>
      <c r="AE28" s="339">
        <f>IF(FedPersonnel11[[#This Row],[Column8]]=FedPersonnel11[[#This Row],[Column15]], 1, 0)</f>
        <v>1</v>
      </c>
      <c r="AF28" s="338">
        <f>IF(FedPersonnel11[[#This Row],[Column15]]=FedPersonnel11[[#This Row],[Column22]], 1, 0)</f>
        <v>1</v>
      </c>
      <c r="AG28" s="338">
        <f>IF(FedPersonnel11[[#This Row],[Column22]]=FedPersonnel11[[#This Row],[Column27]], 1, 0)</f>
        <v>1</v>
      </c>
      <c r="AH28" s="338">
        <f>IF(FedPersonnel11[[#This Row],[Column27]]=FedPersonnel11[[#This Row],[Column34]], 1, 0)</f>
        <v>1</v>
      </c>
      <c r="AI28"/>
      <c r="AK28"/>
      <c r="AL28"/>
      <c r="AM28"/>
      <c r="AN28"/>
      <c r="AO28"/>
    </row>
    <row r="29" spans="1:42" ht="14.25">
      <c r="A29" s="193"/>
      <c r="B29" s="184"/>
      <c r="C29" s="184"/>
      <c r="D29" s="221"/>
      <c r="E29" s="185">
        <v>0</v>
      </c>
      <c r="F29" s="181"/>
      <c r="G29" s="174">
        <f>IF(FedPersonnel11[[#This Row],[Column5]]&gt;0, FedPersonnel11[[#This Row],[Column5]]/INDEX('Month Lookup'!$B$22:$B$24, MATCH(FedPersonnel11[[#This Row],[Column46]], 'Month Lookup'!$A$22:$A$24, 0)), 0)</f>
        <v>0</v>
      </c>
      <c r="H29" s="215">
        <f>ROUNDUP('Cost Share'!$D29*'Cost Share'!$G29, 0)</f>
        <v>0</v>
      </c>
      <c r="I29" s="215">
        <f>_xlfn.IFNA(FedPersonnel11[[#This Row],[Column9]]*VLOOKUP(FedPersonnel11[[#This Row],[Column2]], FringeRates6[#All], 2, FALSE), 0)</f>
        <v>0</v>
      </c>
      <c r="J29" s="225">
        <f>FedPersonnel11[[#This Row],[Column3]]*(1+FedPersonnel11[[#This Row],[Column4]])</f>
        <v>0</v>
      </c>
      <c r="K29" s="182"/>
      <c r="L29" s="174">
        <f>IF(FedPersonnel11[[#This Row],[Column12]]&gt;0, FedPersonnel11[[#This Row],[Column12]]/INDEX('Month Lookup'!$B$22:$B$24, MATCH(FedPersonnel11[[#This Row],[Column46]], 'Month Lookup'!$A$22:$A$24, 0)), 0)</f>
        <v>0</v>
      </c>
      <c r="M29" s="215">
        <f>ROUNDUP(FedPersonnel11[[#This Row],[Column11]]*FedPersonnel11[[#This Row],[Column15]], 0)</f>
        <v>0</v>
      </c>
      <c r="N29" s="215">
        <f>_xlfn.IFNA(FedPersonnel11[[#This Row],[Column16]]*VLOOKUP(FedPersonnel11[[#This Row],[Column2]], FringeRates6[#All], 2, FALSE), 0)</f>
        <v>0</v>
      </c>
      <c r="O29" s="225">
        <f>FedPersonnel11[[#This Row],[Column11]]*(1+FedPersonnel11[[#This Row],[Column4]])</f>
        <v>0</v>
      </c>
      <c r="P29" s="182"/>
      <c r="Q29" s="174">
        <f>IF(FedPersonnel11[[#This Row],[Column19]]&gt;0, FedPersonnel11[[#This Row],[Column19]]/INDEX('Month Lookup'!$B$22:$B$24, MATCH(FedPersonnel11[[#This Row],[Column46]], 'Month Lookup'!$A$22:$A$24, 0)), 0)</f>
        <v>0</v>
      </c>
      <c r="R29" s="215">
        <f>ROUNDUP(FedPersonnel11[[#This Row],[Column18]]*FedPersonnel11[[#This Row],[Column22]], 0)</f>
        <v>0</v>
      </c>
      <c r="S29" s="215">
        <f>_xlfn.IFNA(FedPersonnel11[[#This Row],[Column23]]*VLOOKUP(FedPersonnel11[[#This Row],[Column2]], FringeRates6[#All], 2, FALSE), 0)</f>
        <v>0</v>
      </c>
      <c r="T29" s="225">
        <f>FedPersonnel11[[#This Row],[Column18]]*(1+FedPersonnel11[[#This Row],[Column4]])</f>
        <v>0</v>
      </c>
      <c r="U29" s="182"/>
      <c r="V29" s="174">
        <f>IF(FedPersonnel11[[#This Row],[Column26]]&gt;0, FedPersonnel11[[#This Row],[Column26]]/INDEX('Month Lookup'!$B$22:$B$24, MATCH(FedPersonnel11[[#This Row],[Column46]], 'Month Lookup'!$A$22:$A$24, 0)), 0)</f>
        <v>0</v>
      </c>
      <c r="W29" s="215">
        <f>ROUNDUP(FedPersonnel11[[#This Row],[Column25]]*FedPersonnel11[[#This Row],[Column27]], 0)</f>
        <v>0</v>
      </c>
      <c r="X29" s="237">
        <f>_xlfn.IFNA(FedPersonnel11[[#This Row],[Column28]]*VLOOKUP(FedPersonnel11[[#This Row],[Column2]], FringeRates6[#All], 2, FALSE), 0)</f>
        <v>0</v>
      </c>
      <c r="Y29" s="235">
        <f>'Cost Share'!$T29*(1+'Cost Share'!$E29)</f>
        <v>0</v>
      </c>
      <c r="Z29" s="183"/>
      <c r="AA29" s="174">
        <f>IF(FedPersonnel11[[#This Row],[Column33]]&gt;0, FedPersonnel11[[#This Row],[Column33]]/INDEX('Month Lookup'!$B$22:$B$24, MATCH(FedPersonnel11[[#This Row],[Column46]], 'Month Lookup'!$A$22:$A$24, 0)), 0)</f>
        <v>0</v>
      </c>
      <c r="AB29" s="215">
        <f>ROUNDUP(FedPersonnel11[[#This Row],[Column32]]*FedPersonnel11[[#This Row],[Column34]], 0)</f>
        <v>0</v>
      </c>
      <c r="AC29" s="334">
        <f>_xlfn.IFNA(FedPersonnel11[[#This Row],[Column35]]*VLOOKUP(FedPersonnel11[[#This Row],[Column2]], FringeRates6[#All], 2, FALSE), 0)</f>
        <v>0</v>
      </c>
      <c r="AD29" s="315">
        <f>SUM(FedPersonnel11[[#This Row],[Column9]],FedPersonnel11[[#This Row],[Column10]],FedPersonnel11[[#This Row],[Column16]:[Column17]],FedPersonnel11[[#This Row],[Column23]:[Column24]],FedPersonnel11[[#This Row],[Column28]:[Column29]],FedPersonnel11[[#This Row],[Column35]:[Column36]])</f>
        <v>0</v>
      </c>
      <c r="AE29" s="339">
        <f>IF(FedPersonnel11[[#This Row],[Column8]]=FedPersonnel11[[#This Row],[Column15]], 1, 0)</f>
        <v>1</v>
      </c>
      <c r="AF29" s="338">
        <f>IF(FedPersonnel11[[#This Row],[Column15]]=FedPersonnel11[[#This Row],[Column22]], 1, 0)</f>
        <v>1</v>
      </c>
      <c r="AG29" s="338">
        <f>IF(FedPersonnel11[[#This Row],[Column22]]=FedPersonnel11[[#This Row],[Column27]], 1, 0)</f>
        <v>1</v>
      </c>
      <c r="AH29" s="338">
        <f>IF(FedPersonnel11[[#This Row],[Column27]]=FedPersonnel11[[#This Row],[Column34]], 1, 0)</f>
        <v>1</v>
      </c>
      <c r="AI29"/>
      <c r="AK29"/>
      <c r="AL29"/>
      <c r="AM29"/>
      <c r="AN29"/>
      <c r="AO29"/>
    </row>
    <row r="30" spans="1:42" ht="14.25">
      <c r="A30" s="193"/>
      <c r="B30" s="184"/>
      <c r="C30" s="184"/>
      <c r="D30" s="221"/>
      <c r="E30" s="185">
        <v>0</v>
      </c>
      <c r="F30" s="181"/>
      <c r="G30" s="174">
        <f>IF(FedPersonnel11[[#This Row],[Column5]]&gt;0, FedPersonnel11[[#This Row],[Column5]]/INDEX('Month Lookup'!$B$22:$B$24, MATCH(FedPersonnel11[[#This Row],[Column46]], 'Month Lookup'!$A$22:$A$24, 0)), 0)</f>
        <v>0</v>
      </c>
      <c r="H30" s="215">
        <f>ROUNDUP('Cost Share'!$D30*'Cost Share'!$G30, 0)</f>
        <v>0</v>
      </c>
      <c r="I30" s="215">
        <f>_xlfn.IFNA(FedPersonnel11[[#This Row],[Column9]]*VLOOKUP(FedPersonnel11[[#This Row],[Column2]], FringeRates6[#All], 2, FALSE), 0)</f>
        <v>0</v>
      </c>
      <c r="J30" s="225">
        <f>FedPersonnel11[[#This Row],[Column3]]*(1+FedPersonnel11[[#This Row],[Column4]])</f>
        <v>0</v>
      </c>
      <c r="K30" s="182"/>
      <c r="L30" s="174">
        <f>IF(FedPersonnel11[[#This Row],[Column12]]&gt;0, FedPersonnel11[[#This Row],[Column12]]/INDEX('Month Lookup'!$B$22:$B$24, MATCH(FedPersonnel11[[#This Row],[Column46]], 'Month Lookup'!$A$22:$A$24, 0)), 0)</f>
        <v>0</v>
      </c>
      <c r="M30" s="215">
        <f>ROUNDUP(FedPersonnel11[[#This Row],[Column11]]*FedPersonnel11[[#This Row],[Column15]], 0)</f>
        <v>0</v>
      </c>
      <c r="N30" s="215">
        <f>_xlfn.IFNA(FedPersonnel11[[#This Row],[Column16]]*VLOOKUP(FedPersonnel11[[#This Row],[Column2]], FringeRates6[#All], 2, FALSE), 0)</f>
        <v>0</v>
      </c>
      <c r="O30" s="225">
        <f>FedPersonnel11[[#This Row],[Column11]]*(1+FedPersonnel11[[#This Row],[Column4]])</f>
        <v>0</v>
      </c>
      <c r="P30" s="182"/>
      <c r="Q30" s="174">
        <f>IF(FedPersonnel11[[#This Row],[Column19]]&gt;0, FedPersonnel11[[#This Row],[Column19]]/INDEX('Month Lookup'!$B$22:$B$24, MATCH(FedPersonnel11[[#This Row],[Column46]], 'Month Lookup'!$A$22:$A$24, 0)), 0)</f>
        <v>0</v>
      </c>
      <c r="R30" s="215">
        <f>ROUNDUP(FedPersonnel11[[#This Row],[Column18]]*FedPersonnel11[[#This Row],[Column22]], 0)</f>
        <v>0</v>
      </c>
      <c r="S30" s="215">
        <f>_xlfn.IFNA(FedPersonnel11[[#This Row],[Column23]]*VLOOKUP(FedPersonnel11[[#This Row],[Column2]], FringeRates6[#All], 2, FALSE), 0)</f>
        <v>0</v>
      </c>
      <c r="T30" s="225">
        <f>FedPersonnel11[[#This Row],[Column18]]*(1+FedPersonnel11[[#This Row],[Column4]])</f>
        <v>0</v>
      </c>
      <c r="U30" s="182"/>
      <c r="V30" s="174">
        <f>IF(FedPersonnel11[[#This Row],[Column26]]&gt;0, FedPersonnel11[[#This Row],[Column26]]/INDEX('Month Lookup'!$B$22:$B$24, MATCH(FedPersonnel11[[#This Row],[Column46]], 'Month Lookup'!$A$22:$A$24, 0)), 0)</f>
        <v>0</v>
      </c>
      <c r="W30" s="215">
        <f>ROUNDUP(FedPersonnel11[[#This Row],[Column25]]*FedPersonnel11[[#This Row],[Column27]], 0)</f>
        <v>0</v>
      </c>
      <c r="X30" s="237">
        <f>_xlfn.IFNA(FedPersonnel11[[#This Row],[Column28]]*VLOOKUP(FedPersonnel11[[#This Row],[Column2]], FringeRates6[#All], 2, FALSE), 0)</f>
        <v>0</v>
      </c>
      <c r="Y30" s="235">
        <f>'Cost Share'!$T30*(1+'Cost Share'!$E30)</f>
        <v>0</v>
      </c>
      <c r="Z30" s="183"/>
      <c r="AA30" s="174">
        <f>IF(FedPersonnel11[[#This Row],[Column33]]&gt;0, FedPersonnel11[[#This Row],[Column33]]/INDEX('Month Lookup'!$B$22:$B$24, MATCH(FedPersonnel11[[#This Row],[Column46]], 'Month Lookup'!$A$22:$A$24, 0)), 0)</f>
        <v>0</v>
      </c>
      <c r="AB30" s="215">
        <f>ROUNDUP(FedPersonnel11[[#This Row],[Column32]]*FedPersonnel11[[#This Row],[Column34]], 0)</f>
        <v>0</v>
      </c>
      <c r="AC30" s="334">
        <f>_xlfn.IFNA(FedPersonnel11[[#This Row],[Column35]]*VLOOKUP(FedPersonnel11[[#This Row],[Column2]], FringeRates6[#All], 2, FALSE), 0)</f>
        <v>0</v>
      </c>
      <c r="AD30" s="315">
        <f>SUM(FedPersonnel11[[#This Row],[Column9]],FedPersonnel11[[#This Row],[Column10]],FedPersonnel11[[#This Row],[Column16]:[Column17]],FedPersonnel11[[#This Row],[Column23]:[Column24]],FedPersonnel11[[#This Row],[Column28]:[Column29]],FedPersonnel11[[#This Row],[Column35]:[Column36]])</f>
        <v>0</v>
      </c>
      <c r="AE30" s="339">
        <f>IF(FedPersonnel11[[#This Row],[Column8]]=FedPersonnel11[[#This Row],[Column15]], 1, 0)</f>
        <v>1</v>
      </c>
      <c r="AF30" s="338">
        <f>IF(FedPersonnel11[[#This Row],[Column15]]=FedPersonnel11[[#This Row],[Column22]], 1, 0)</f>
        <v>1</v>
      </c>
      <c r="AG30" s="338">
        <f>IF(FedPersonnel11[[#This Row],[Column22]]=FedPersonnel11[[#This Row],[Column27]], 1, 0)</f>
        <v>1</v>
      </c>
      <c r="AH30" s="338">
        <f>IF(FedPersonnel11[[#This Row],[Column27]]=FedPersonnel11[[#This Row],[Column34]], 1, 0)</f>
        <v>1</v>
      </c>
      <c r="AI30"/>
      <c r="AK30"/>
      <c r="AL30"/>
      <c r="AM30"/>
      <c r="AN30"/>
      <c r="AO30"/>
    </row>
    <row r="31" spans="1:42" ht="14.25">
      <c r="A31" s="193"/>
      <c r="B31" s="184"/>
      <c r="C31" s="184"/>
      <c r="D31" s="221"/>
      <c r="E31" s="185">
        <v>0</v>
      </c>
      <c r="F31" s="181"/>
      <c r="G31" s="174">
        <f>IF(FedPersonnel11[[#This Row],[Column5]]&gt;0, FedPersonnel11[[#This Row],[Column5]]/INDEX('Month Lookup'!$B$22:$B$24, MATCH(FedPersonnel11[[#This Row],[Column46]], 'Month Lookup'!$A$22:$A$24, 0)), 0)</f>
        <v>0</v>
      </c>
      <c r="H31" s="215">
        <f>ROUNDUP('Cost Share'!$D31*'Cost Share'!$G31, 0)</f>
        <v>0</v>
      </c>
      <c r="I31" s="215">
        <f>_xlfn.IFNA(FedPersonnel11[[#This Row],[Column9]]*VLOOKUP(FedPersonnel11[[#This Row],[Column2]], FringeRates6[#All], 2, FALSE), 0)</f>
        <v>0</v>
      </c>
      <c r="J31" s="225">
        <f>FedPersonnel11[[#This Row],[Column3]]*(1+FedPersonnel11[[#This Row],[Column4]])</f>
        <v>0</v>
      </c>
      <c r="K31" s="182"/>
      <c r="L31" s="174">
        <f>IF(FedPersonnel11[[#This Row],[Column12]]&gt;0, FedPersonnel11[[#This Row],[Column12]]/INDEX('Month Lookup'!$B$22:$B$24, MATCH(FedPersonnel11[[#This Row],[Column46]], 'Month Lookup'!$A$22:$A$24, 0)), 0)</f>
        <v>0</v>
      </c>
      <c r="M31" s="215">
        <f>ROUNDUP(FedPersonnel11[[#This Row],[Column11]]*FedPersonnel11[[#This Row],[Column15]], 0)</f>
        <v>0</v>
      </c>
      <c r="N31" s="215">
        <f>_xlfn.IFNA(FedPersonnel11[[#This Row],[Column16]]*VLOOKUP(FedPersonnel11[[#This Row],[Column2]], FringeRates6[#All], 2, FALSE), 0)</f>
        <v>0</v>
      </c>
      <c r="O31" s="225">
        <f>FedPersonnel11[[#This Row],[Column11]]*(1+FedPersonnel11[[#This Row],[Column4]])</f>
        <v>0</v>
      </c>
      <c r="P31" s="182"/>
      <c r="Q31" s="174">
        <f>IF(FedPersonnel11[[#This Row],[Column19]]&gt;0, FedPersonnel11[[#This Row],[Column19]]/INDEX('Month Lookup'!$B$22:$B$24, MATCH(FedPersonnel11[[#This Row],[Column46]], 'Month Lookup'!$A$22:$A$24, 0)), 0)</f>
        <v>0</v>
      </c>
      <c r="R31" s="215">
        <f>ROUNDUP(FedPersonnel11[[#This Row],[Column18]]*FedPersonnel11[[#This Row],[Column22]], 0)</f>
        <v>0</v>
      </c>
      <c r="S31" s="215">
        <f>_xlfn.IFNA(FedPersonnel11[[#This Row],[Column23]]*VLOOKUP(FedPersonnel11[[#This Row],[Column2]], FringeRates6[#All], 2, FALSE), 0)</f>
        <v>0</v>
      </c>
      <c r="T31" s="225">
        <f>FedPersonnel11[[#This Row],[Column18]]*(1+FedPersonnel11[[#This Row],[Column4]])</f>
        <v>0</v>
      </c>
      <c r="U31" s="182"/>
      <c r="V31" s="174">
        <f>IF(FedPersonnel11[[#This Row],[Column26]]&gt;0, FedPersonnel11[[#This Row],[Column26]]/INDEX('Month Lookup'!$B$22:$B$24, MATCH(FedPersonnel11[[#This Row],[Column46]], 'Month Lookup'!$A$22:$A$24, 0)), 0)</f>
        <v>0</v>
      </c>
      <c r="W31" s="215">
        <f>ROUNDUP(FedPersonnel11[[#This Row],[Column25]]*FedPersonnel11[[#This Row],[Column27]], 0)</f>
        <v>0</v>
      </c>
      <c r="X31" s="237">
        <f>_xlfn.IFNA(FedPersonnel11[[#This Row],[Column28]]*VLOOKUP(FedPersonnel11[[#This Row],[Column2]], FringeRates6[#All], 2, FALSE), 0)</f>
        <v>0</v>
      </c>
      <c r="Y31" s="235">
        <f>'Cost Share'!$T31*(1+'Cost Share'!$E31)</f>
        <v>0</v>
      </c>
      <c r="Z31" s="183"/>
      <c r="AA31" s="174">
        <f>IF(FedPersonnel11[[#This Row],[Column33]]&gt;0, FedPersonnel11[[#This Row],[Column33]]/INDEX('Month Lookup'!$B$22:$B$24, MATCH(FedPersonnel11[[#This Row],[Column46]], 'Month Lookup'!$A$22:$A$24, 0)), 0)</f>
        <v>0</v>
      </c>
      <c r="AB31" s="215">
        <f>ROUNDUP(FedPersonnel11[[#This Row],[Column32]]*FedPersonnel11[[#This Row],[Column34]], 0)</f>
        <v>0</v>
      </c>
      <c r="AC31" s="334">
        <f>_xlfn.IFNA(FedPersonnel11[[#This Row],[Column35]]*VLOOKUP(FedPersonnel11[[#This Row],[Column2]], FringeRates6[#All], 2, FALSE), 0)</f>
        <v>0</v>
      </c>
      <c r="AD31" s="315">
        <f>SUM(FedPersonnel11[[#This Row],[Column9]],FedPersonnel11[[#This Row],[Column10]],FedPersonnel11[[#This Row],[Column16]:[Column17]],FedPersonnel11[[#This Row],[Column23]:[Column24]],FedPersonnel11[[#This Row],[Column28]:[Column29]],FedPersonnel11[[#This Row],[Column35]:[Column36]])</f>
        <v>0</v>
      </c>
      <c r="AE31" s="339">
        <f>IF(FedPersonnel11[[#This Row],[Column8]]=FedPersonnel11[[#This Row],[Column15]], 1, 0)</f>
        <v>1</v>
      </c>
      <c r="AF31" s="338">
        <f>IF(FedPersonnel11[[#This Row],[Column15]]=FedPersonnel11[[#This Row],[Column22]], 1, 0)</f>
        <v>1</v>
      </c>
      <c r="AG31" s="338">
        <f>IF(FedPersonnel11[[#This Row],[Column22]]=FedPersonnel11[[#This Row],[Column27]], 1, 0)</f>
        <v>1</v>
      </c>
      <c r="AH31" s="338">
        <f>IF(FedPersonnel11[[#This Row],[Column27]]=FedPersonnel11[[#This Row],[Column34]], 1, 0)</f>
        <v>1</v>
      </c>
      <c r="AI31"/>
      <c r="AK31"/>
      <c r="AL31"/>
      <c r="AM31"/>
      <c r="AN31"/>
      <c r="AO31"/>
    </row>
    <row r="32" spans="1:42" ht="14.25">
      <c r="A32" s="193"/>
      <c r="B32" s="184"/>
      <c r="C32" s="184"/>
      <c r="D32" s="221"/>
      <c r="E32" s="185">
        <v>0</v>
      </c>
      <c r="F32" s="181"/>
      <c r="G32" s="174">
        <f>IF(FedPersonnel11[[#This Row],[Column5]]&gt;0, FedPersonnel11[[#This Row],[Column5]]/INDEX('Month Lookup'!$B$22:$B$24, MATCH(FedPersonnel11[[#This Row],[Column46]], 'Month Lookup'!$A$22:$A$24, 0)), 0)</f>
        <v>0</v>
      </c>
      <c r="H32" s="215">
        <f>ROUNDUP('Cost Share'!$D32*'Cost Share'!$G32, 0)</f>
        <v>0</v>
      </c>
      <c r="I32" s="215">
        <f>_xlfn.IFNA(FedPersonnel11[[#This Row],[Column9]]*VLOOKUP(FedPersonnel11[[#This Row],[Column2]], FringeRates6[#All], 2, FALSE), 0)</f>
        <v>0</v>
      </c>
      <c r="J32" s="225">
        <f>FedPersonnel11[[#This Row],[Column3]]*(1+FedPersonnel11[[#This Row],[Column4]])</f>
        <v>0</v>
      </c>
      <c r="K32" s="182"/>
      <c r="L32" s="174">
        <f>IF(FedPersonnel11[[#This Row],[Column12]]&gt;0, FedPersonnel11[[#This Row],[Column12]]/INDEX('Month Lookup'!$B$22:$B$24, MATCH(FedPersonnel11[[#This Row],[Column46]], 'Month Lookup'!$A$22:$A$24, 0)), 0)</f>
        <v>0</v>
      </c>
      <c r="M32" s="215">
        <f>ROUNDUP(FedPersonnel11[[#This Row],[Column11]]*FedPersonnel11[[#This Row],[Column15]], 0)</f>
        <v>0</v>
      </c>
      <c r="N32" s="215">
        <f>_xlfn.IFNA(FedPersonnel11[[#This Row],[Column16]]*VLOOKUP(FedPersonnel11[[#This Row],[Column2]], FringeRates6[#All], 2, FALSE), 0)</f>
        <v>0</v>
      </c>
      <c r="O32" s="225">
        <f>FedPersonnel11[[#This Row],[Column11]]*(1+FedPersonnel11[[#This Row],[Column4]])</f>
        <v>0</v>
      </c>
      <c r="P32" s="182"/>
      <c r="Q32" s="174">
        <f>IF(FedPersonnel11[[#This Row],[Column19]]&gt;0, FedPersonnel11[[#This Row],[Column19]]/INDEX('Month Lookup'!$B$22:$B$24, MATCH(FedPersonnel11[[#This Row],[Column46]], 'Month Lookup'!$A$22:$A$24, 0)), 0)</f>
        <v>0</v>
      </c>
      <c r="R32" s="215">
        <f>ROUNDUP(FedPersonnel11[[#This Row],[Column18]]*FedPersonnel11[[#This Row],[Column22]], 0)</f>
        <v>0</v>
      </c>
      <c r="S32" s="215">
        <f>_xlfn.IFNA(FedPersonnel11[[#This Row],[Column23]]*VLOOKUP(FedPersonnel11[[#This Row],[Column2]], FringeRates6[#All], 2, FALSE), 0)</f>
        <v>0</v>
      </c>
      <c r="T32" s="225">
        <f>FedPersonnel11[[#This Row],[Column18]]*(1+FedPersonnel11[[#This Row],[Column4]])</f>
        <v>0</v>
      </c>
      <c r="U32" s="182"/>
      <c r="V32" s="174">
        <f>IF(FedPersonnel11[[#This Row],[Column26]]&gt;0, FedPersonnel11[[#This Row],[Column26]]/INDEX('Month Lookup'!$B$22:$B$24, MATCH(FedPersonnel11[[#This Row],[Column46]], 'Month Lookup'!$A$22:$A$24, 0)), 0)</f>
        <v>0</v>
      </c>
      <c r="W32" s="215">
        <f>ROUNDUP(FedPersonnel11[[#This Row],[Column25]]*FedPersonnel11[[#This Row],[Column27]], 0)</f>
        <v>0</v>
      </c>
      <c r="X32" s="237">
        <f>_xlfn.IFNA(FedPersonnel11[[#This Row],[Column28]]*VLOOKUP(FedPersonnel11[[#This Row],[Column2]], FringeRates6[#All], 2, FALSE), 0)</f>
        <v>0</v>
      </c>
      <c r="Y32" s="235">
        <f>'Cost Share'!$T32*(1+'Cost Share'!$E32)</f>
        <v>0</v>
      </c>
      <c r="Z32" s="183"/>
      <c r="AA32" s="174">
        <f>IF(FedPersonnel11[[#This Row],[Column33]]&gt;0, FedPersonnel11[[#This Row],[Column33]]/INDEX('Month Lookup'!$B$22:$B$24, MATCH(FedPersonnel11[[#This Row],[Column46]], 'Month Lookup'!$A$22:$A$24, 0)), 0)</f>
        <v>0</v>
      </c>
      <c r="AB32" s="215">
        <f>ROUNDUP(FedPersonnel11[[#This Row],[Column32]]*FedPersonnel11[[#This Row],[Column34]], 0)</f>
        <v>0</v>
      </c>
      <c r="AC32" s="334">
        <f>_xlfn.IFNA(FedPersonnel11[[#This Row],[Column35]]*VLOOKUP(FedPersonnel11[[#This Row],[Column2]], FringeRates6[#All], 2, FALSE), 0)</f>
        <v>0</v>
      </c>
      <c r="AD32" s="315">
        <f>SUM(FedPersonnel11[[#This Row],[Column9]],FedPersonnel11[[#This Row],[Column10]],FedPersonnel11[[#This Row],[Column16]:[Column17]],FedPersonnel11[[#This Row],[Column23]:[Column24]],FedPersonnel11[[#This Row],[Column28]:[Column29]],FedPersonnel11[[#This Row],[Column35]:[Column36]])</f>
        <v>0</v>
      </c>
      <c r="AE32" s="337">
        <f>IF(FedPersonnel11[[#This Row],[Column8]]=FedPersonnel11[[#This Row],[Column15]], 1, 0)</f>
        <v>1</v>
      </c>
      <c r="AF32" s="338">
        <f>IF(FedPersonnel11[[#This Row],[Column15]]=FedPersonnel11[[#This Row],[Column22]], 1, 0)</f>
        <v>1</v>
      </c>
      <c r="AG32" s="338">
        <f>IF(FedPersonnel11[[#This Row],[Column22]]=FedPersonnel11[[#This Row],[Column27]], 1, 0)</f>
        <v>1</v>
      </c>
      <c r="AH32" s="338">
        <f>IF(FedPersonnel11[[#This Row],[Column27]]=FedPersonnel11[[#This Row],[Column34]], 1, 0)</f>
        <v>1</v>
      </c>
      <c r="AI32"/>
      <c r="AK32"/>
      <c r="AL32"/>
      <c r="AM32"/>
      <c r="AN32"/>
      <c r="AO32"/>
    </row>
    <row r="33" spans="1:48" ht="14.25">
      <c r="A33" s="193"/>
      <c r="B33" s="184"/>
      <c r="C33" s="184"/>
      <c r="D33" s="221"/>
      <c r="E33" s="185">
        <v>0</v>
      </c>
      <c r="F33" s="181"/>
      <c r="G33" s="174">
        <f>IF(FedPersonnel11[[#This Row],[Column5]]&gt;0, FedPersonnel11[[#This Row],[Column5]]/INDEX('Month Lookup'!$B$22:$B$24, MATCH(FedPersonnel11[[#This Row],[Column46]], 'Month Lookup'!$A$22:$A$24, 0)), 0)</f>
        <v>0</v>
      </c>
      <c r="H33" s="215">
        <f>ROUNDUP('Cost Share'!$D33*'Cost Share'!$G33, 0)</f>
        <v>0</v>
      </c>
      <c r="I33" s="215">
        <f>_xlfn.IFNA(FedPersonnel11[[#This Row],[Column9]]*VLOOKUP(FedPersonnel11[[#This Row],[Column2]], FringeRates6[#All], 2, FALSE), 0)</f>
        <v>0</v>
      </c>
      <c r="J33" s="225">
        <f>FedPersonnel11[[#This Row],[Column3]]*(1+FedPersonnel11[[#This Row],[Column4]])</f>
        <v>0</v>
      </c>
      <c r="K33" s="182"/>
      <c r="L33" s="174">
        <f>IF(FedPersonnel11[[#This Row],[Column12]]&gt;0, FedPersonnel11[[#This Row],[Column12]]/INDEX('Month Lookup'!$B$22:$B$24, MATCH(FedPersonnel11[[#This Row],[Column46]], 'Month Lookup'!$A$22:$A$24, 0)), 0)</f>
        <v>0</v>
      </c>
      <c r="M33" s="215">
        <f>ROUNDUP(FedPersonnel11[[#This Row],[Column11]]*FedPersonnel11[[#This Row],[Column15]], 0)</f>
        <v>0</v>
      </c>
      <c r="N33" s="215">
        <f>_xlfn.IFNA(FedPersonnel11[[#This Row],[Column16]]*VLOOKUP(FedPersonnel11[[#This Row],[Column2]], FringeRates6[#All], 2, FALSE), 0)</f>
        <v>0</v>
      </c>
      <c r="O33" s="225">
        <f>FedPersonnel11[[#This Row],[Column11]]*(1+FedPersonnel11[[#This Row],[Column4]])</f>
        <v>0</v>
      </c>
      <c r="P33" s="182"/>
      <c r="Q33" s="174">
        <f>IF(FedPersonnel11[[#This Row],[Column19]]&gt;0, FedPersonnel11[[#This Row],[Column19]]/INDEX('Month Lookup'!$B$22:$B$24, MATCH(FedPersonnel11[[#This Row],[Column46]], 'Month Lookup'!$A$22:$A$24, 0)), 0)</f>
        <v>0</v>
      </c>
      <c r="R33" s="215">
        <f>ROUNDUP(FedPersonnel11[[#This Row],[Column18]]*FedPersonnel11[[#This Row],[Column22]], 0)</f>
        <v>0</v>
      </c>
      <c r="S33" s="215">
        <f>_xlfn.IFNA(FedPersonnel11[[#This Row],[Column23]]*VLOOKUP(FedPersonnel11[[#This Row],[Column2]], FringeRates6[#All], 2, FALSE), 0)</f>
        <v>0</v>
      </c>
      <c r="T33" s="225">
        <f>FedPersonnel11[[#This Row],[Column18]]*(1+FedPersonnel11[[#This Row],[Column4]])</f>
        <v>0</v>
      </c>
      <c r="U33" s="182"/>
      <c r="V33" s="174">
        <f>IF(FedPersonnel11[[#This Row],[Column26]]&gt;0, FedPersonnel11[[#This Row],[Column26]]/INDEX('Month Lookup'!$B$22:$B$24, MATCH(FedPersonnel11[[#This Row],[Column46]], 'Month Lookup'!$A$22:$A$24, 0)), 0)</f>
        <v>0</v>
      </c>
      <c r="W33" s="215">
        <f>ROUNDUP(FedPersonnel11[[#This Row],[Column25]]*FedPersonnel11[[#This Row],[Column27]], 0)</f>
        <v>0</v>
      </c>
      <c r="X33" s="237">
        <f>_xlfn.IFNA(FedPersonnel11[[#This Row],[Column28]]*VLOOKUP(FedPersonnel11[[#This Row],[Column2]], FringeRates6[#All], 2, FALSE), 0)</f>
        <v>0</v>
      </c>
      <c r="Y33" s="235">
        <f>'Cost Share'!$T33*(1+'Cost Share'!$E33)</f>
        <v>0</v>
      </c>
      <c r="Z33" s="183"/>
      <c r="AA33" s="174">
        <f>IF(FedPersonnel11[[#This Row],[Column33]]&gt;0, FedPersonnel11[[#This Row],[Column33]]/INDEX('Month Lookup'!$B$22:$B$24, MATCH(FedPersonnel11[[#This Row],[Column46]], 'Month Lookup'!$A$22:$A$24, 0)), 0)</f>
        <v>0</v>
      </c>
      <c r="AB33" s="215">
        <f>ROUNDUP(FedPersonnel11[[#This Row],[Column32]]*FedPersonnel11[[#This Row],[Column34]], 0)</f>
        <v>0</v>
      </c>
      <c r="AC33" s="334">
        <f>_xlfn.IFNA(FedPersonnel11[[#This Row],[Column35]]*VLOOKUP(FedPersonnel11[[#This Row],[Column2]], FringeRates6[#All], 2, FALSE), 0)</f>
        <v>0</v>
      </c>
      <c r="AD33" s="315">
        <f>SUM(FedPersonnel11[[#This Row],[Column9]],FedPersonnel11[[#This Row],[Column10]],FedPersonnel11[[#This Row],[Column16]:[Column17]],FedPersonnel11[[#This Row],[Column23]:[Column24]],FedPersonnel11[[#This Row],[Column28]:[Column29]],FedPersonnel11[[#This Row],[Column35]:[Column36]])</f>
        <v>0</v>
      </c>
      <c r="AE33" s="339">
        <f>IF(FedPersonnel11[[#This Row],[Column8]]=FedPersonnel11[[#This Row],[Column15]], 1, 0)</f>
        <v>1</v>
      </c>
      <c r="AF33" s="338">
        <f>IF(FedPersonnel11[[#This Row],[Column15]]=FedPersonnel11[[#This Row],[Column22]], 1, 0)</f>
        <v>1</v>
      </c>
      <c r="AG33" s="338">
        <f>IF(FedPersonnel11[[#This Row],[Column22]]=FedPersonnel11[[#This Row],[Column27]], 1, 0)</f>
        <v>1</v>
      </c>
      <c r="AH33" s="338">
        <f>IF(FedPersonnel11[[#This Row],[Column27]]=FedPersonnel11[[#This Row],[Column34]], 1, 0)</f>
        <v>1</v>
      </c>
      <c r="AI33"/>
      <c r="AK33"/>
      <c r="AL33"/>
      <c r="AM33"/>
      <c r="AN33"/>
      <c r="AO33"/>
    </row>
    <row r="34" spans="1:48" ht="14.25">
      <c r="A34" s="194"/>
      <c r="B34" s="184"/>
      <c r="C34" s="184"/>
      <c r="D34" s="221"/>
      <c r="E34" s="185">
        <v>0</v>
      </c>
      <c r="F34" s="181"/>
      <c r="G34" s="174">
        <f>IF(FedPersonnel11[[#This Row],[Column5]]&gt;0, FedPersonnel11[[#This Row],[Column5]]/INDEX('Month Lookup'!$B$22:$B$24, MATCH(FedPersonnel11[[#This Row],[Column46]], 'Month Lookup'!$A$22:$A$24, 0)), 0)</f>
        <v>0</v>
      </c>
      <c r="H34" s="215">
        <f>ROUNDUP('Cost Share'!$D34*'Cost Share'!$G34, 0)</f>
        <v>0</v>
      </c>
      <c r="I34" s="215">
        <f>_xlfn.IFNA(FedPersonnel11[[#This Row],[Column9]]*VLOOKUP(FedPersonnel11[[#This Row],[Column2]], FringeRates6[#All], 2, FALSE), 0)</f>
        <v>0</v>
      </c>
      <c r="J34" s="225">
        <f>FedPersonnel11[[#This Row],[Column3]]*(1+FedPersonnel11[[#This Row],[Column4]])</f>
        <v>0</v>
      </c>
      <c r="K34" s="182"/>
      <c r="L34" s="174">
        <f>IF(FedPersonnel11[[#This Row],[Column12]]&gt;0, FedPersonnel11[[#This Row],[Column12]]/INDEX('Month Lookup'!$B$22:$B$24, MATCH(FedPersonnel11[[#This Row],[Column46]], 'Month Lookup'!$A$22:$A$24, 0)), 0)</f>
        <v>0</v>
      </c>
      <c r="M34" s="215">
        <f>ROUNDUP(FedPersonnel11[[#This Row],[Column11]]*FedPersonnel11[[#This Row],[Column15]], 0)</f>
        <v>0</v>
      </c>
      <c r="N34" s="215">
        <f>_xlfn.IFNA(FedPersonnel11[[#This Row],[Column16]]*VLOOKUP(FedPersonnel11[[#This Row],[Column2]], FringeRates6[#All], 2, FALSE), 0)</f>
        <v>0</v>
      </c>
      <c r="O34" s="225">
        <f>FedPersonnel11[[#This Row],[Column11]]*(1+FedPersonnel11[[#This Row],[Column4]])</f>
        <v>0</v>
      </c>
      <c r="P34" s="182"/>
      <c r="Q34" s="174">
        <f>IF(FedPersonnel11[[#This Row],[Column19]]&gt;0, FedPersonnel11[[#This Row],[Column19]]/INDEX('Month Lookup'!$B$22:$B$24, MATCH(FedPersonnel11[[#This Row],[Column46]], 'Month Lookup'!$A$22:$A$24, 0)), 0)</f>
        <v>0</v>
      </c>
      <c r="R34" s="215">
        <f>ROUNDUP(FedPersonnel11[[#This Row],[Column18]]*FedPersonnel11[[#This Row],[Column22]], 0)</f>
        <v>0</v>
      </c>
      <c r="S34" s="215">
        <f>_xlfn.IFNA(FedPersonnel11[[#This Row],[Column23]]*VLOOKUP(FedPersonnel11[[#This Row],[Column2]], FringeRates6[#All], 2, FALSE), 0)</f>
        <v>0</v>
      </c>
      <c r="T34" s="225">
        <f>FedPersonnel11[[#This Row],[Column18]]*(1+FedPersonnel11[[#This Row],[Column4]])</f>
        <v>0</v>
      </c>
      <c r="U34" s="182"/>
      <c r="V34" s="174">
        <f>IF(FedPersonnel11[[#This Row],[Column26]]&gt;0, FedPersonnel11[[#This Row],[Column26]]/INDEX('Month Lookup'!$B$22:$B$24, MATCH(FedPersonnel11[[#This Row],[Column46]], 'Month Lookup'!$A$22:$A$24, 0)), 0)</f>
        <v>0</v>
      </c>
      <c r="W34" s="215">
        <f>ROUNDUP(FedPersonnel11[[#This Row],[Column25]]*FedPersonnel11[[#This Row],[Column27]], 0)</f>
        <v>0</v>
      </c>
      <c r="X34" s="237">
        <f>_xlfn.IFNA(FedPersonnel11[[#This Row],[Column28]]*VLOOKUP(FedPersonnel11[[#This Row],[Column2]], FringeRates6[#All], 2, FALSE), 0)</f>
        <v>0</v>
      </c>
      <c r="Y34" s="235">
        <f>'Cost Share'!$T34*(1+'Cost Share'!$E34)</f>
        <v>0</v>
      </c>
      <c r="Z34" s="183"/>
      <c r="AA34" s="174">
        <f>IF(FedPersonnel11[[#This Row],[Column33]]&gt;0, FedPersonnel11[[#This Row],[Column33]]/INDEX('Month Lookup'!$B$22:$B$24, MATCH(FedPersonnel11[[#This Row],[Column46]], 'Month Lookup'!$A$22:$A$24, 0)), 0)</f>
        <v>0</v>
      </c>
      <c r="AB34" s="215">
        <f>ROUNDUP(FedPersonnel11[[#This Row],[Column32]]*FedPersonnel11[[#This Row],[Column34]], 0)</f>
        <v>0</v>
      </c>
      <c r="AC34" s="334">
        <f>_xlfn.IFNA(FedPersonnel11[[#This Row],[Column35]]*VLOOKUP(FedPersonnel11[[#This Row],[Column2]], FringeRates6[#All], 2, FALSE), 0)</f>
        <v>0</v>
      </c>
      <c r="AD34" s="315">
        <f>SUM(FedPersonnel11[[#This Row],[Column9]],FedPersonnel11[[#This Row],[Column10]],FedPersonnel11[[#This Row],[Column16]:[Column17]],FedPersonnel11[[#This Row],[Column23]:[Column24]],FedPersonnel11[[#This Row],[Column28]:[Column29]],FedPersonnel11[[#This Row],[Column35]:[Column36]])</f>
        <v>0</v>
      </c>
      <c r="AE34" s="337">
        <f>IF(FedPersonnel11[[#This Row],[Column8]]=FedPersonnel11[[#This Row],[Column15]], 1, 0)</f>
        <v>1</v>
      </c>
      <c r="AF34" s="338">
        <f>IF(FedPersonnel11[[#This Row],[Column15]]=FedPersonnel11[[#This Row],[Column22]], 1, 0)</f>
        <v>1</v>
      </c>
      <c r="AG34" s="338">
        <f>IF(FedPersonnel11[[#This Row],[Column22]]=FedPersonnel11[[#This Row],[Column27]], 1, 0)</f>
        <v>1</v>
      </c>
      <c r="AH34" s="338">
        <f>IF(FedPersonnel11[[#This Row],[Column27]]=FedPersonnel11[[#This Row],[Column34]], 1, 0)</f>
        <v>1</v>
      </c>
      <c r="AI34"/>
      <c r="AK34"/>
      <c r="AL34"/>
      <c r="AM34"/>
      <c r="AN34"/>
      <c r="AO34"/>
    </row>
    <row r="35" spans="1:48" ht="14.25">
      <c r="A35" s="193"/>
      <c r="B35" s="184"/>
      <c r="C35" s="184"/>
      <c r="D35" s="221"/>
      <c r="E35" s="185">
        <v>0</v>
      </c>
      <c r="F35" s="181"/>
      <c r="G35" s="174">
        <f>IF(FedPersonnel11[[#This Row],[Column5]]&gt;0, FedPersonnel11[[#This Row],[Column5]]/INDEX('Month Lookup'!$B$22:$B$24, MATCH(FedPersonnel11[[#This Row],[Column46]], 'Month Lookup'!$A$22:$A$24, 0)), 0)</f>
        <v>0</v>
      </c>
      <c r="H35" s="215">
        <f>ROUNDUP('Cost Share'!$D35*'Cost Share'!$G35, 0)</f>
        <v>0</v>
      </c>
      <c r="I35" s="215">
        <f>_xlfn.IFNA(FedPersonnel11[[#This Row],[Column9]]*VLOOKUP(FedPersonnel11[[#This Row],[Column2]], FringeRates6[#All], 2, FALSE), 0)</f>
        <v>0</v>
      </c>
      <c r="J35" s="225">
        <f>FedPersonnel11[[#This Row],[Column3]]*(1+FedPersonnel11[[#This Row],[Column4]])</f>
        <v>0</v>
      </c>
      <c r="K35" s="182"/>
      <c r="L35" s="174">
        <f>IF(FedPersonnel11[[#This Row],[Column12]]&gt;0, FedPersonnel11[[#This Row],[Column12]]/INDEX('Month Lookup'!$B$22:$B$24, MATCH(FedPersonnel11[[#This Row],[Column46]], 'Month Lookup'!$A$22:$A$24, 0)), 0)</f>
        <v>0</v>
      </c>
      <c r="M35" s="215">
        <f>ROUNDUP(FedPersonnel11[[#This Row],[Column11]]*FedPersonnel11[[#This Row],[Column15]], 0)</f>
        <v>0</v>
      </c>
      <c r="N35" s="215">
        <f>_xlfn.IFNA(FedPersonnel11[[#This Row],[Column16]]*VLOOKUP(FedPersonnel11[[#This Row],[Column2]], FringeRates6[#All], 2, FALSE), 0)</f>
        <v>0</v>
      </c>
      <c r="O35" s="225">
        <f>FedPersonnel11[[#This Row],[Column11]]*(1+FedPersonnel11[[#This Row],[Column4]])</f>
        <v>0</v>
      </c>
      <c r="P35" s="182"/>
      <c r="Q35" s="174">
        <f>IF(FedPersonnel11[[#This Row],[Column19]]&gt;0, FedPersonnel11[[#This Row],[Column19]]/INDEX('Month Lookup'!$B$22:$B$24, MATCH(FedPersonnel11[[#This Row],[Column46]], 'Month Lookup'!$A$22:$A$24, 0)), 0)</f>
        <v>0</v>
      </c>
      <c r="R35" s="215">
        <f>ROUNDUP(FedPersonnel11[[#This Row],[Column18]]*FedPersonnel11[[#This Row],[Column22]], 0)</f>
        <v>0</v>
      </c>
      <c r="S35" s="215">
        <f>_xlfn.IFNA(FedPersonnel11[[#This Row],[Column23]]*VLOOKUP(FedPersonnel11[[#This Row],[Column2]], FringeRates6[#All], 2, FALSE), 0)</f>
        <v>0</v>
      </c>
      <c r="T35" s="225">
        <f>FedPersonnel11[[#This Row],[Column18]]*(1+FedPersonnel11[[#This Row],[Column4]])</f>
        <v>0</v>
      </c>
      <c r="U35" s="182"/>
      <c r="V35" s="174">
        <f>IF(FedPersonnel11[[#This Row],[Column26]]&gt;0, FedPersonnel11[[#This Row],[Column26]]/INDEX('Month Lookup'!$B$22:$B$24, MATCH(FedPersonnel11[[#This Row],[Column46]], 'Month Lookup'!$A$22:$A$24, 0)), 0)</f>
        <v>0</v>
      </c>
      <c r="W35" s="215">
        <f>ROUNDUP(FedPersonnel11[[#This Row],[Column25]]*FedPersonnel11[[#This Row],[Column27]], 0)</f>
        <v>0</v>
      </c>
      <c r="X35" s="237">
        <f>_xlfn.IFNA(FedPersonnel11[[#This Row],[Column28]]*VLOOKUP(FedPersonnel11[[#This Row],[Column2]], FringeRates6[#All], 2, FALSE), 0)</f>
        <v>0</v>
      </c>
      <c r="Y35" s="235">
        <f>'Cost Share'!$T35*(1+'Cost Share'!$E35)</f>
        <v>0</v>
      </c>
      <c r="Z35" s="183"/>
      <c r="AA35" s="174">
        <f>IF(FedPersonnel11[[#This Row],[Column33]]&gt;0, FedPersonnel11[[#This Row],[Column33]]/INDEX('Month Lookup'!$B$22:$B$24, MATCH(FedPersonnel11[[#This Row],[Column46]], 'Month Lookup'!$A$22:$A$24, 0)), 0)</f>
        <v>0</v>
      </c>
      <c r="AB35" s="215">
        <f>ROUNDUP(FedPersonnel11[[#This Row],[Column32]]*FedPersonnel11[[#This Row],[Column34]], 0)</f>
        <v>0</v>
      </c>
      <c r="AC35" s="334">
        <f>_xlfn.IFNA(FedPersonnel11[[#This Row],[Column35]]*VLOOKUP(FedPersonnel11[[#This Row],[Column2]], FringeRates6[#All], 2, FALSE), 0)</f>
        <v>0</v>
      </c>
      <c r="AD35" s="315">
        <f>SUM(FedPersonnel11[[#This Row],[Column9]],FedPersonnel11[[#This Row],[Column10]],FedPersonnel11[[#This Row],[Column16]:[Column17]],FedPersonnel11[[#This Row],[Column23]:[Column24]],FedPersonnel11[[#This Row],[Column28]:[Column29]],FedPersonnel11[[#This Row],[Column35]:[Column36]])</f>
        <v>0</v>
      </c>
      <c r="AE35" s="337">
        <f>IF(FedPersonnel11[[#This Row],[Column8]]=FedPersonnel11[[#This Row],[Column15]], 1, 0)</f>
        <v>1</v>
      </c>
      <c r="AF35" s="338">
        <f>IF(FedPersonnel11[[#This Row],[Column15]]=FedPersonnel11[[#This Row],[Column22]], 1, 0)</f>
        <v>1</v>
      </c>
      <c r="AG35" s="338">
        <f>IF(FedPersonnel11[[#This Row],[Column22]]=FedPersonnel11[[#This Row],[Column27]], 1, 0)</f>
        <v>1</v>
      </c>
      <c r="AH35" s="338">
        <f>IF(FedPersonnel11[[#This Row],[Column27]]=FedPersonnel11[[#This Row],[Column34]], 1, 0)</f>
        <v>1</v>
      </c>
      <c r="AI35"/>
      <c r="AK35"/>
      <c r="AL35"/>
      <c r="AM35"/>
      <c r="AN35"/>
      <c r="AO35"/>
    </row>
    <row r="36" spans="1:48" ht="14.25">
      <c r="A36" s="194"/>
      <c r="B36" s="184"/>
      <c r="C36" s="184"/>
      <c r="D36" s="221"/>
      <c r="E36" s="185">
        <v>0</v>
      </c>
      <c r="F36" s="181"/>
      <c r="G36" s="174">
        <f>IF(FedPersonnel11[[#This Row],[Column5]]&gt;0, FedPersonnel11[[#This Row],[Column5]]/INDEX('Month Lookup'!$B$22:$B$24, MATCH(FedPersonnel11[[#This Row],[Column46]], 'Month Lookup'!$A$22:$A$24, 0)), 0)</f>
        <v>0</v>
      </c>
      <c r="H36" s="215">
        <f>ROUNDUP('Cost Share'!$D36*'Cost Share'!$G36, 0)</f>
        <v>0</v>
      </c>
      <c r="I36" s="215">
        <f>_xlfn.IFNA(FedPersonnel11[[#This Row],[Column9]]*VLOOKUP(FedPersonnel11[[#This Row],[Column2]], FringeRates6[#All], 2, FALSE), 0)</f>
        <v>0</v>
      </c>
      <c r="J36" s="225">
        <f>FedPersonnel11[[#This Row],[Column3]]*(1+FedPersonnel11[[#This Row],[Column4]])</f>
        <v>0</v>
      </c>
      <c r="K36" s="182"/>
      <c r="L36" s="174">
        <f>IF(FedPersonnel11[[#This Row],[Column12]]&gt;0, FedPersonnel11[[#This Row],[Column12]]/INDEX('Month Lookup'!$B$22:$B$24, MATCH(FedPersonnel11[[#This Row],[Column46]], 'Month Lookup'!$A$22:$A$24, 0)), 0)</f>
        <v>0</v>
      </c>
      <c r="M36" s="215">
        <f>ROUNDUP(FedPersonnel11[[#This Row],[Column11]]*FedPersonnel11[[#This Row],[Column15]], 0)</f>
        <v>0</v>
      </c>
      <c r="N36" s="215">
        <f>_xlfn.IFNA(FedPersonnel11[[#This Row],[Column16]]*VLOOKUP(FedPersonnel11[[#This Row],[Column2]], FringeRates6[#All], 2, FALSE), 0)</f>
        <v>0</v>
      </c>
      <c r="O36" s="225">
        <f>FedPersonnel11[[#This Row],[Column11]]*(1+FedPersonnel11[[#This Row],[Column4]])</f>
        <v>0</v>
      </c>
      <c r="P36" s="182"/>
      <c r="Q36" s="174">
        <f>IF(FedPersonnel11[[#This Row],[Column19]]&gt;0, FedPersonnel11[[#This Row],[Column19]]/INDEX('Month Lookup'!$B$22:$B$24, MATCH(FedPersonnel11[[#This Row],[Column46]], 'Month Lookup'!$A$22:$A$24, 0)), 0)</f>
        <v>0</v>
      </c>
      <c r="R36" s="215">
        <f>ROUNDUP(FedPersonnel11[[#This Row],[Column18]]*FedPersonnel11[[#This Row],[Column22]], 0)</f>
        <v>0</v>
      </c>
      <c r="S36" s="215">
        <f>_xlfn.IFNA(FedPersonnel11[[#This Row],[Column23]]*VLOOKUP(FedPersonnel11[[#This Row],[Column2]], FringeRates6[#All], 2, FALSE), 0)</f>
        <v>0</v>
      </c>
      <c r="T36" s="225">
        <f>FedPersonnel11[[#This Row],[Column18]]*(1+FedPersonnel11[[#This Row],[Column4]])</f>
        <v>0</v>
      </c>
      <c r="U36" s="182"/>
      <c r="V36" s="174">
        <f>IF(FedPersonnel11[[#This Row],[Column26]]&gt;0, FedPersonnel11[[#This Row],[Column26]]/INDEX('Month Lookup'!$B$22:$B$24, MATCH(FedPersonnel11[[#This Row],[Column46]], 'Month Lookup'!$A$22:$A$24, 0)), 0)</f>
        <v>0</v>
      </c>
      <c r="W36" s="215">
        <f>ROUNDUP(FedPersonnel11[[#This Row],[Column25]]*FedPersonnel11[[#This Row],[Column27]], 0)</f>
        <v>0</v>
      </c>
      <c r="X36" s="237">
        <f>_xlfn.IFNA(FedPersonnel11[[#This Row],[Column28]]*VLOOKUP(FedPersonnel11[[#This Row],[Column2]], FringeRates6[#All], 2, FALSE), 0)</f>
        <v>0</v>
      </c>
      <c r="Y36" s="235">
        <f>'Cost Share'!$T36*(1+'Cost Share'!$E36)</f>
        <v>0</v>
      </c>
      <c r="Z36" s="183"/>
      <c r="AA36" s="174">
        <f>IF(FedPersonnel11[[#This Row],[Column33]]&gt;0, FedPersonnel11[[#This Row],[Column33]]/INDEX('Month Lookup'!$B$22:$B$24, MATCH(FedPersonnel11[[#This Row],[Column46]], 'Month Lookup'!$A$22:$A$24, 0)), 0)</f>
        <v>0</v>
      </c>
      <c r="AB36" s="215">
        <f>ROUNDUP(FedPersonnel11[[#This Row],[Column32]]*FedPersonnel11[[#This Row],[Column34]], 0)</f>
        <v>0</v>
      </c>
      <c r="AC36" s="334">
        <f>_xlfn.IFNA(FedPersonnel11[[#This Row],[Column35]]*VLOOKUP(FedPersonnel11[[#This Row],[Column2]], FringeRates6[#All], 2, FALSE), 0)</f>
        <v>0</v>
      </c>
      <c r="AD36" s="315">
        <f>SUM(FedPersonnel11[[#This Row],[Column9]],FedPersonnel11[[#This Row],[Column10]],FedPersonnel11[[#This Row],[Column16]:[Column17]],FedPersonnel11[[#This Row],[Column23]:[Column24]],FedPersonnel11[[#This Row],[Column28]:[Column29]],FedPersonnel11[[#This Row],[Column35]:[Column36]])</f>
        <v>0</v>
      </c>
      <c r="AE36" s="337">
        <f>IF(FedPersonnel11[[#This Row],[Column8]]=FedPersonnel11[[#This Row],[Column15]], 1, 0)</f>
        <v>1</v>
      </c>
      <c r="AF36" s="338">
        <f>IF(FedPersonnel11[[#This Row],[Column15]]=FedPersonnel11[[#This Row],[Column22]], 1, 0)</f>
        <v>1</v>
      </c>
      <c r="AG36" s="338">
        <f>IF(FedPersonnel11[[#This Row],[Column22]]=FedPersonnel11[[#This Row],[Column27]], 1, 0)</f>
        <v>1</v>
      </c>
      <c r="AH36" s="338">
        <f>IF(FedPersonnel11[[#This Row],[Column27]]=FedPersonnel11[[#This Row],[Column34]], 1, 0)</f>
        <v>1</v>
      </c>
      <c r="AI36"/>
      <c r="AK36"/>
      <c r="AL36"/>
      <c r="AM36"/>
      <c r="AN36"/>
      <c r="AO36"/>
    </row>
    <row r="37" spans="1:48" ht="14.25">
      <c r="A37" s="193"/>
      <c r="B37" s="184"/>
      <c r="C37" s="184"/>
      <c r="D37" s="221"/>
      <c r="E37" s="185">
        <v>0</v>
      </c>
      <c r="F37" s="181"/>
      <c r="G37" s="174">
        <f>IF(FedPersonnel11[[#This Row],[Column5]]&gt;0, FedPersonnel11[[#This Row],[Column5]]/INDEX('Month Lookup'!$B$22:$B$24, MATCH(FedPersonnel11[[#This Row],[Column46]], 'Month Lookup'!$A$22:$A$24, 0)), 0)</f>
        <v>0</v>
      </c>
      <c r="H37" s="215">
        <f>ROUNDUP('Cost Share'!$D37*'Cost Share'!$G37, 0)</f>
        <v>0</v>
      </c>
      <c r="I37" s="215">
        <f>_xlfn.IFNA(FedPersonnel11[[#This Row],[Column9]]*VLOOKUP(FedPersonnel11[[#This Row],[Column2]], FringeRates6[#All], 2, FALSE), 0)</f>
        <v>0</v>
      </c>
      <c r="J37" s="225">
        <f>FedPersonnel11[[#This Row],[Column3]]*(1+FedPersonnel11[[#This Row],[Column4]])</f>
        <v>0</v>
      </c>
      <c r="K37" s="182"/>
      <c r="L37" s="174">
        <f>IF(FedPersonnel11[[#This Row],[Column12]]&gt;0, FedPersonnel11[[#This Row],[Column12]]/INDEX('Month Lookup'!$B$22:$B$24, MATCH(FedPersonnel11[[#This Row],[Column46]], 'Month Lookup'!$A$22:$A$24, 0)), 0)</f>
        <v>0</v>
      </c>
      <c r="M37" s="215">
        <f>ROUNDUP(FedPersonnel11[[#This Row],[Column11]]*FedPersonnel11[[#This Row],[Column15]], 0)</f>
        <v>0</v>
      </c>
      <c r="N37" s="215">
        <f>_xlfn.IFNA(FedPersonnel11[[#This Row],[Column16]]*VLOOKUP(FedPersonnel11[[#This Row],[Column2]], FringeRates6[#All], 2, FALSE), 0)</f>
        <v>0</v>
      </c>
      <c r="O37" s="225">
        <f>FedPersonnel11[[#This Row],[Column11]]*(1+FedPersonnel11[[#This Row],[Column4]])</f>
        <v>0</v>
      </c>
      <c r="P37" s="182"/>
      <c r="Q37" s="174">
        <f>IF(FedPersonnel11[[#This Row],[Column19]]&gt;0, FedPersonnel11[[#This Row],[Column19]]/INDEX('Month Lookup'!$B$22:$B$24, MATCH(FedPersonnel11[[#This Row],[Column46]], 'Month Lookup'!$A$22:$A$24, 0)), 0)</f>
        <v>0</v>
      </c>
      <c r="R37" s="215">
        <f>ROUNDUP(FedPersonnel11[[#This Row],[Column18]]*FedPersonnel11[[#This Row],[Column22]], 0)</f>
        <v>0</v>
      </c>
      <c r="S37" s="215">
        <f>_xlfn.IFNA(FedPersonnel11[[#This Row],[Column23]]*VLOOKUP(FedPersonnel11[[#This Row],[Column2]], FringeRates6[#All], 2, FALSE), 0)</f>
        <v>0</v>
      </c>
      <c r="T37" s="225">
        <f>FedPersonnel11[[#This Row],[Column18]]*(1+FedPersonnel11[[#This Row],[Column4]])</f>
        <v>0</v>
      </c>
      <c r="U37" s="182"/>
      <c r="V37" s="174">
        <f>IF(FedPersonnel11[[#This Row],[Column26]]&gt;0, FedPersonnel11[[#This Row],[Column26]]/INDEX('Month Lookup'!$B$22:$B$24, MATCH(FedPersonnel11[[#This Row],[Column46]], 'Month Lookup'!$A$22:$A$24, 0)), 0)</f>
        <v>0</v>
      </c>
      <c r="W37" s="215">
        <f>ROUNDUP(FedPersonnel11[[#This Row],[Column25]]*FedPersonnel11[[#This Row],[Column27]], 0)</f>
        <v>0</v>
      </c>
      <c r="X37" s="237">
        <f>_xlfn.IFNA(FedPersonnel11[[#This Row],[Column28]]*VLOOKUP(FedPersonnel11[[#This Row],[Column2]], FringeRates6[#All], 2, FALSE), 0)</f>
        <v>0</v>
      </c>
      <c r="Y37" s="235">
        <f>'Cost Share'!$T37*(1+'Cost Share'!$E37)</f>
        <v>0</v>
      </c>
      <c r="Z37" s="183"/>
      <c r="AA37" s="174">
        <f>IF(FedPersonnel11[[#This Row],[Column33]]&gt;0, FedPersonnel11[[#This Row],[Column33]]/INDEX('Month Lookup'!$B$22:$B$24, MATCH(FedPersonnel11[[#This Row],[Column46]], 'Month Lookup'!$A$22:$A$24, 0)), 0)</f>
        <v>0</v>
      </c>
      <c r="AB37" s="215">
        <f>ROUNDUP(FedPersonnel11[[#This Row],[Column32]]*FedPersonnel11[[#This Row],[Column34]], 0)</f>
        <v>0</v>
      </c>
      <c r="AC37" s="334">
        <f>_xlfn.IFNA(FedPersonnel11[[#This Row],[Column35]]*VLOOKUP(FedPersonnel11[[#This Row],[Column2]], FringeRates6[#All], 2, FALSE), 0)</f>
        <v>0</v>
      </c>
      <c r="AD37" s="315">
        <f>SUM(FedPersonnel11[[#This Row],[Column9]],FedPersonnel11[[#This Row],[Column10]],FedPersonnel11[[#This Row],[Column16]:[Column17]],FedPersonnel11[[#This Row],[Column23]:[Column24]],FedPersonnel11[[#This Row],[Column28]:[Column29]],FedPersonnel11[[#This Row],[Column35]:[Column36]])</f>
        <v>0</v>
      </c>
      <c r="AE37" s="337">
        <f>IF(FedPersonnel11[[#This Row],[Column8]]=FedPersonnel11[[#This Row],[Column15]], 1, 0)</f>
        <v>1</v>
      </c>
      <c r="AF37" s="338">
        <f>IF(FedPersonnel11[[#This Row],[Column15]]=FedPersonnel11[[#This Row],[Column22]], 1, 0)</f>
        <v>1</v>
      </c>
      <c r="AG37" s="338">
        <f>IF(FedPersonnel11[[#This Row],[Column22]]=FedPersonnel11[[#This Row],[Column27]], 1, 0)</f>
        <v>1</v>
      </c>
      <c r="AH37" s="338">
        <f>IF(FedPersonnel11[[#This Row],[Column27]]=FedPersonnel11[[#This Row],[Column34]], 1, 0)</f>
        <v>1</v>
      </c>
      <c r="AI37"/>
      <c r="AK37"/>
      <c r="AL37"/>
      <c r="AM37"/>
      <c r="AN37"/>
      <c r="AO37"/>
    </row>
    <row r="38" spans="1:48" ht="14.25">
      <c r="A38" s="193"/>
      <c r="B38" s="184"/>
      <c r="C38" s="184"/>
      <c r="D38" s="221"/>
      <c r="E38" s="185">
        <v>0</v>
      </c>
      <c r="F38" s="181"/>
      <c r="G38" s="174">
        <f>IF(FedPersonnel11[[#This Row],[Column5]]&gt;0, FedPersonnel11[[#This Row],[Column5]]/INDEX('Month Lookup'!$B$22:$B$24, MATCH(FedPersonnel11[[#This Row],[Column46]], 'Month Lookup'!$A$22:$A$24, 0)), 0)</f>
        <v>0</v>
      </c>
      <c r="H38" s="215">
        <f>ROUNDUP('Cost Share'!$D38*'Cost Share'!$G38, 0)</f>
        <v>0</v>
      </c>
      <c r="I38" s="215">
        <f>_xlfn.IFNA(FedPersonnel11[[#This Row],[Column9]]*VLOOKUP(FedPersonnel11[[#This Row],[Column2]], FringeRates6[#All], 2, FALSE), 0)</f>
        <v>0</v>
      </c>
      <c r="J38" s="225">
        <f>FedPersonnel11[[#This Row],[Column3]]*(1+FedPersonnel11[[#This Row],[Column4]])</f>
        <v>0</v>
      </c>
      <c r="K38" s="182"/>
      <c r="L38" s="174">
        <f>IF(FedPersonnel11[[#This Row],[Column12]]&gt;0, FedPersonnel11[[#This Row],[Column12]]/INDEX('Month Lookup'!$B$22:$B$24, MATCH(FedPersonnel11[[#This Row],[Column46]], 'Month Lookup'!$A$22:$A$24, 0)), 0)</f>
        <v>0</v>
      </c>
      <c r="M38" s="215">
        <f>ROUNDUP(FedPersonnel11[[#This Row],[Column11]]*FedPersonnel11[[#This Row],[Column15]], 0)</f>
        <v>0</v>
      </c>
      <c r="N38" s="215">
        <f>_xlfn.IFNA(FedPersonnel11[[#This Row],[Column16]]*VLOOKUP(FedPersonnel11[[#This Row],[Column2]], FringeRates6[#All], 2, FALSE), 0)</f>
        <v>0</v>
      </c>
      <c r="O38" s="225">
        <f>FedPersonnel11[[#This Row],[Column11]]*(1+FedPersonnel11[[#This Row],[Column4]])</f>
        <v>0</v>
      </c>
      <c r="P38" s="182"/>
      <c r="Q38" s="174">
        <f>IF(FedPersonnel11[[#This Row],[Column19]]&gt;0, FedPersonnel11[[#This Row],[Column19]]/INDEX('Month Lookup'!$B$22:$B$24, MATCH(FedPersonnel11[[#This Row],[Column46]], 'Month Lookup'!$A$22:$A$24, 0)), 0)</f>
        <v>0</v>
      </c>
      <c r="R38" s="215">
        <f>ROUNDUP(FedPersonnel11[[#This Row],[Column18]]*FedPersonnel11[[#This Row],[Column22]], 0)</f>
        <v>0</v>
      </c>
      <c r="S38" s="215">
        <f>_xlfn.IFNA(FedPersonnel11[[#This Row],[Column23]]*VLOOKUP(FedPersonnel11[[#This Row],[Column2]], FringeRates6[#All], 2, FALSE), 0)</f>
        <v>0</v>
      </c>
      <c r="T38" s="225">
        <f>FedPersonnel11[[#This Row],[Column18]]*(1+FedPersonnel11[[#This Row],[Column4]])</f>
        <v>0</v>
      </c>
      <c r="U38" s="182"/>
      <c r="V38" s="174">
        <f>IF(FedPersonnel11[[#This Row],[Column26]]&gt;0, FedPersonnel11[[#This Row],[Column26]]/INDEX('Month Lookup'!$B$22:$B$24, MATCH(FedPersonnel11[[#This Row],[Column46]], 'Month Lookup'!$A$22:$A$24, 0)), 0)</f>
        <v>0</v>
      </c>
      <c r="W38" s="215">
        <f>ROUNDUP(FedPersonnel11[[#This Row],[Column25]]*FedPersonnel11[[#This Row],[Column27]], 0)</f>
        <v>0</v>
      </c>
      <c r="X38" s="237">
        <f>_xlfn.IFNA(FedPersonnel11[[#This Row],[Column28]]*VLOOKUP(FedPersonnel11[[#This Row],[Column2]], FringeRates6[#All], 2, FALSE), 0)</f>
        <v>0</v>
      </c>
      <c r="Y38" s="235">
        <f>'Cost Share'!$T38*(1+'Cost Share'!$E38)</f>
        <v>0</v>
      </c>
      <c r="Z38" s="183"/>
      <c r="AA38" s="174">
        <f>IF(FedPersonnel11[[#This Row],[Column33]]&gt;0, FedPersonnel11[[#This Row],[Column33]]/INDEX('Month Lookup'!$B$22:$B$24, MATCH(FedPersonnel11[[#This Row],[Column46]], 'Month Lookup'!$A$22:$A$24, 0)), 0)</f>
        <v>0</v>
      </c>
      <c r="AB38" s="215">
        <f>ROUNDUP(FedPersonnel11[[#This Row],[Column32]]*FedPersonnel11[[#This Row],[Column34]], 0)</f>
        <v>0</v>
      </c>
      <c r="AC38" s="334">
        <f>_xlfn.IFNA(FedPersonnel11[[#This Row],[Column35]]*VLOOKUP(FedPersonnel11[[#This Row],[Column2]], FringeRates6[#All], 2, FALSE), 0)</f>
        <v>0</v>
      </c>
      <c r="AD38" s="315">
        <f>SUM(FedPersonnel11[[#This Row],[Column9]],FedPersonnel11[[#This Row],[Column10]],FedPersonnel11[[#This Row],[Column16]:[Column17]],FedPersonnel11[[#This Row],[Column23]:[Column24]],FedPersonnel11[[#This Row],[Column28]:[Column29]],FedPersonnel11[[#This Row],[Column35]:[Column36]])</f>
        <v>0</v>
      </c>
      <c r="AE38" s="337">
        <f>IF(FedPersonnel11[[#This Row],[Column8]]=FedPersonnel11[[#This Row],[Column15]], 1, 0)</f>
        <v>1</v>
      </c>
      <c r="AF38" s="338">
        <f>IF(FedPersonnel11[[#This Row],[Column15]]=FedPersonnel11[[#This Row],[Column22]], 1, 0)</f>
        <v>1</v>
      </c>
      <c r="AG38" s="338">
        <f>IF(FedPersonnel11[[#This Row],[Column22]]=FedPersonnel11[[#This Row],[Column27]], 1, 0)</f>
        <v>1</v>
      </c>
      <c r="AH38" s="338">
        <f>IF(FedPersonnel11[[#This Row],[Column27]]=FedPersonnel11[[#This Row],[Column34]], 1, 0)</f>
        <v>1</v>
      </c>
      <c r="AI38" s="7"/>
      <c r="AK38"/>
      <c r="AL38"/>
      <c r="AM38"/>
      <c r="AN38"/>
      <c r="AO38"/>
    </row>
    <row r="39" spans="1:48" ht="14.25">
      <c r="A39" s="193"/>
      <c r="B39" s="184"/>
      <c r="C39" s="184"/>
      <c r="D39" s="221"/>
      <c r="E39" s="185">
        <v>0</v>
      </c>
      <c r="F39" s="181"/>
      <c r="G39" s="174">
        <f>IF(FedPersonnel11[[#This Row],[Column5]]&gt;0, FedPersonnel11[[#This Row],[Column5]]/INDEX('Month Lookup'!$B$22:$B$24, MATCH(FedPersonnel11[[#This Row],[Column46]], 'Month Lookup'!$A$22:$A$24, 0)), 0)</f>
        <v>0</v>
      </c>
      <c r="H39" s="215">
        <f>ROUNDUP('Cost Share'!$D39*'Cost Share'!$G39, 0)</f>
        <v>0</v>
      </c>
      <c r="I39" s="215">
        <f>_xlfn.IFNA(FedPersonnel11[[#This Row],[Column9]]*VLOOKUP(FedPersonnel11[[#This Row],[Column2]], FringeRates6[#All], 2, FALSE), 0)</f>
        <v>0</v>
      </c>
      <c r="J39" s="225">
        <f>FedPersonnel11[[#This Row],[Column3]]*(1+FedPersonnel11[[#This Row],[Column4]])</f>
        <v>0</v>
      </c>
      <c r="K39" s="182"/>
      <c r="L39" s="174">
        <f>IF(FedPersonnel11[[#This Row],[Column12]]&gt;0, FedPersonnel11[[#This Row],[Column12]]/INDEX('Month Lookup'!$B$22:$B$24, MATCH(FedPersonnel11[[#This Row],[Column46]], 'Month Lookup'!$A$22:$A$24, 0)), 0)</f>
        <v>0</v>
      </c>
      <c r="M39" s="215">
        <f>ROUNDUP(FedPersonnel11[[#This Row],[Column11]]*FedPersonnel11[[#This Row],[Column15]], 0)</f>
        <v>0</v>
      </c>
      <c r="N39" s="215">
        <f>_xlfn.IFNA(FedPersonnel11[[#This Row],[Column16]]*VLOOKUP(FedPersonnel11[[#This Row],[Column2]], FringeRates6[#All], 2, FALSE), 0)</f>
        <v>0</v>
      </c>
      <c r="O39" s="225">
        <f>FedPersonnel11[[#This Row],[Column11]]*(1+FedPersonnel11[[#This Row],[Column4]])</f>
        <v>0</v>
      </c>
      <c r="P39" s="182"/>
      <c r="Q39" s="174">
        <f>IF(FedPersonnel11[[#This Row],[Column19]]&gt;0, FedPersonnel11[[#This Row],[Column19]]/INDEX('Month Lookup'!$B$22:$B$24, MATCH(FedPersonnel11[[#This Row],[Column46]], 'Month Lookup'!$A$22:$A$24, 0)), 0)</f>
        <v>0</v>
      </c>
      <c r="R39" s="215">
        <f>ROUNDUP(FedPersonnel11[[#This Row],[Column18]]*FedPersonnel11[[#This Row],[Column22]], 0)</f>
        <v>0</v>
      </c>
      <c r="S39" s="215">
        <f>_xlfn.IFNA(FedPersonnel11[[#This Row],[Column23]]*VLOOKUP(FedPersonnel11[[#This Row],[Column2]], FringeRates6[#All], 2, FALSE), 0)</f>
        <v>0</v>
      </c>
      <c r="T39" s="225">
        <f>FedPersonnel11[[#This Row],[Column18]]*(1+FedPersonnel11[[#This Row],[Column4]])</f>
        <v>0</v>
      </c>
      <c r="U39" s="182"/>
      <c r="V39" s="174">
        <f>IF(FedPersonnel11[[#This Row],[Column26]]&gt;0, FedPersonnel11[[#This Row],[Column26]]/INDEX('Month Lookup'!$B$22:$B$24, MATCH(FedPersonnel11[[#This Row],[Column46]], 'Month Lookup'!$A$22:$A$24, 0)), 0)</f>
        <v>0</v>
      </c>
      <c r="W39" s="215">
        <f>ROUNDUP(FedPersonnel11[[#This Row],[Column25]]*FedPersonnel11[[#This Row],[Column27]], 0)</f>
        <v>0</v>
      </c>
      <c r="X39" s="237">
        <f>_xlfn.IFNA(FedPersonnel11[[#This Row],[Column28]]*VLOOKUP(FedPersonnel11[[#This Row],[Column2]], FringeRates6[#All], 2, FALSE), 0)</f>
        <v>0</v>
      </c>
      <c r="Y39" s="235">
        <f>'Cost Share'!$T39*(1+'Cost Share'!$E39)</f>
        <v>0</v>
      </c>
      <c r="Z39" s="183"/>
      <c r="AA39" s="174">
        <f>IF(FedPersonnel11[[#This Row],[Column33]]&gt;0, FedPersonnel11[[#This Row],[Column33]]/INDEX('Month Lookup'!$B$22:$B$24, MATCH(FedPersonnel11[[#This Row],[Column46]], 'Month Lookup'!$A$22:$A$24, 0)), 0)</f>
        <v>0</v>
      </c>
      <c r="AB39" s="215">
        <f>ROUNDUP(FedPersonnel11[[#This Row],[Column32]]*FedPersonnel11[[#This Row],[Column34]], 0)</f>
        <v>0</v>
      </c>
      <c r="AC39" s="334">
        <f>_xlfn.IFNA(FedPersonnel11[[#This Row],[Column35]]*VLOOKUP(FedPersonnel11[[#This Row],[Column2]], FringeRates6[#All], 2, FALSE), 0)</f>
        <v>0</v>
      </c>
      <c r="AD39" s="315">
        <f>SUM(FedPersonnel11[[#This Row],[Column9]],FedPersonnel11[[#This Row],[Column10]],FedPersonnel11[[#This Row],[Column16]:[Column17]],FedPersonnel11[[#This Row],[Column23]:[Column24]],FedPersonnel11[[#This Row],[Column28]:[Column29]],FedPersonnel11[[#This Row],[Column35]:[Column36]])</f>
        <v>0</v>
      </c>
      <c r="AE39" s="338">
        <f>IF(FedPersonnel11[[#This Row],[Column8]]=FedPersonnel11[[#This Row],[Column15]], 1, 0)</f>
        <v>1</v>
      </c>
      <c r="AF39" s="338">
        <f>IF(FedPersonnel11[[#This Row],[Column15]]=FedPersonnel11[[#This Row],[Column22]], 1, 0)</f>
        <v>1</v>
      </c>
      <c r="AG39" s="338">
        <f>IF(FedPersonnel11[[#This Row],[Column22]]=FedPersonnel11[[#This Row],[Column27]], 1, 0)</f>
        <v>1</v>
      </c>
      <c r="AH39" s="338">
        <f>IF(FedPersonnel11[[#This Row],[Column27]]=FedPersonnel11[[#This Row],[Column34]], 1, 0)</f>
        <v>1</v>
      </c>
      <c r="AI39" s="1"/>
      <c r="AJ39" s="1"/>
      <c r="AK39" s="1"/>
      <c r="AL39" s="1"/>
      <c r="AM39" s="1"/>
      <c r="AN39" s="1"/>
      <c r="AO39" s="1"/>
      <c r="AP39" s="1"/>
    </row>
    <row r="40" spans="1:48" ht="14.25">
      <c r="A40" s="193"/>
      <c r="B40" s="184"/>
      <c r="C40" s="184"/>
      <c r="D40" s="221"/>
      <c r="E40" s="185">
        <v>0</v>
      </c>
      <c r="F40" s="181"/>
      <c r="G40" s="174">
        <f>IF(FedPersonnel11[[#This Row],[Column5]]&gt;0, FedPersonnel11[[#This Row],[Column5]]/INDEX('Month Lookup'!$B$22:$B$24, MATCH(FedPersonnel11[[#This Row],[Column46]], 'Month Lookup'!$A$22:$A$24, 0)), 0)</f>
        <v>0</v>
      </c>
      <c r="H40" s="215">
        <f>ROUNDUP('Cost Share'!$D40*'Cost Share'!$G40, 0)</f>
        <v>0</v>
      </c>
      <c r="I40" s="215">
        <f>_xlfn.IFNA(FedPersonnel11[[#This Row],[Column9]]*VLOOKUP(FedPersonnel11[[#This Row],[Column2]], FringeRates6[#All], 2, FALSE), 0)</f>
        <v>0</v>
      </c>
      <c r="J40" s="225">
        <f>FedPersonnel11[[#This Row],[Column3]]*(1+FedPersonnel11[[#This Row],[Column4]])</f>
        <v>0</v>
      </c>
      <c r="K40" s="182"/>
      <c r="L40" s="174">
        <f>IF(FedPersonnel11[[#This Row],[Column12]]&gt;0, FedPersonnel11[[#This Row],[Column12]]/INDEX('Month Lookup'!$B$22:$B$24, MATCH(FedPersonnel11[[#This Row],[Column46]], 'Month Lookup'!$A$22:$A$24, 0)), 0)</f>
        <v>0</v>
      </c>
      <c r="M40" s="215">
        <f>ROUNDUP(FedPersonnel11[[#This Row],[Column11]]*FedPersonnel11[[#This Row],[Column15]], 0)</f>
        <v>0</v>
      </c>
      <c r="N40" s="215">
        <f>_xlfn.IFNA(FedPersonnel11[[#This Row],[Column16]]*VLOOKUP(FedPersonnel11[[#This Row],[Column2]], FringeRates6[#All], 2, FALSE), 0)</f>
        <v>0</v>
      </c>
      <c r="O40" s="225">
        <f>FedPersonnel11[[#This Row],[Column11]]*(1+FedPersonnel11[[#This Row],[Column4]])</f>
        <v>0</v>
      </c>
      <c r="P40" s="182"/>
      <c r="Q40" s="174">
        <f>IF(FedPersonnel11[[#This Row],[Column19]]&gt;0, FedPersonnel11[[#This Row],[Column19]]/INDEX('Month Lookup'!$B$22:$B$24, MATCH(FedPersonnel11[[#This Row],[Column46]], 'Month Lookup'!$A$22:$A$24, 0)), 0)</f>
        <v>0</v>
      </c>
      <c r="R40" s="215">
        <f>ROUNDUP(FedPersonnel11[[#This Row],[Column18]]*FedPersonnel11[[#This Row],[Column22]], 0)</f>
        <v>0</v>
      </c>
      <c r="S40" s="215">
        <f>_xlfn.IFNA(FedPersonnel11[[#This Row],[Column23]]*VLOOKUP(FedPersonnel11[[#This Row],[Column2]], FringeRates6[#All], 2, FALSE), 0)</f>
        <v>0</v>
      </c>
      <c r="T40" s="225">
        <f>FedPersonnel11[[#This Row],[Column18]]*(1+FedPersonnel11[[#This Row],[Column4]])</f>
        <v>0</v>
      </c>
      <c r="U40" s="182"/>
      <c r="V40" s="174">
        <f>IF(FedPersonnel11[[#This Row],[Column26]]&gt;0, FedPersonnel11[[#This Row],[Column26]]/INDEX('Month Lookup'!$B$22:$B$24, MATCH(FedPersonnel11[[#This Row],[Column46]], 'Month Lookup'!$A$22:$A$24, 0)), 0)</f>
        <v>0</v>
      </c>
      <c r="W40" s="215">
        <f>ROUNDUP(FedPersonnel11[[#This Row],[Column25]]*FedPersonnel11[[#This Row],[Column27]], 0)</f>
        <v>0</v>
      </c>
      <c r="X40" s="237">
        <f>_xlfn.IFNA(FedPersonnel11[[#This Row],[Column28]]*VLOOKUP(FedPersonnel11[[#This Row],[Column2]], FringeRates6[#All], 2, FALSE), 0)</f>
        <v>0</v>
      </c>
      <c r="Y40" s="235">
        <f>'Cost Share'!$T40*(1+'Cost Share'!$E40)</f>
        <v>0</v>
      </c>
      <c r="Z40" s="183"/>
      <c r="AA40" s="174">
        <f>IF(FedPersonnel11[[#This Row],[Column33]]&gt;0, FedPersonnel11[[#This Row],[Column33]]/INDEX('Month Lookup'!$B$22:$B$24, MATCH(FedPersonnel11[[#This Row],[Column46]], 'Month Lookup'!$A$22:$A$24, 0)), 0)</f>
        <v>0</v>
      </c>
      <c r="AB40" s="215">
        <f>ROUNDUP(FedPersonnel11[[#This Row],[Column32]]*FedPersonnel11[[#This Row],[Column34]], 0)</f>
        <v>0</v>
      </c>
      <c r="AC40" s="334">
        <f>_xlfn.IFNA(FedPersonnel11[[#This Row],[Column35]]*VLOOKUP(FedPersonnel11[[#This Row],[Column2]], FringeRates6[#All], 2, FALSE), 0)</f>
        <v>0</v>
      </c>
      <c r="AD40" s="315">
        <f>SUM(FedPersonnel11[[#This Row],[Column9]],FedPersonnel11[[#This Row],[Column10]],FedPersonnel11[[#This Row],[Column16]:[Column17]],FedPersonnel11[[#This Row],[Column23]:[Column24]],FedPersonnel11[[#This Row],[Column28]:[Column29]],FedPersonnel11[[#This Row],[Column35]:[Column36]])</f>
        <v>0</v>
      </c>
      <c r="AE40" s="338">
        <f>IF(FedPersonnel11[[#This Row],[Column8]]=FedPersonnel11[[#This Row],[Column15]], 1, 0)</f>
        <v>1</v>
      </c>
      <c r="AF40" s="338">
        <f>IF(FedPersonnel11[[#This Row],[Column15]]=FedPersonnel11[[#This Row],[Column22]], 1, 0)</f>
        <v>1</v>
      </c>
      <c r="AG40" s="338">
        <f>IF(FedPersonnel11[[#This Row],[Column22]]=FedPersonnel11[[#This Row],[Column27]], 1, 0)</f>
        <v>1</v>
      </c>
      <c r="AH40" s="338">
        <f>IF(FedPersonnel11[[#This Row],[Column27]]=FedPersonnel11[[#This Row],[Column34]], 1, 0)</f>
        <v>1</v>
      </c>
      <c r="AI40" s="1"/>
      <c r="AJ40" s="1"/>
      <c r="AK40" s="1"/>
      <c r="AL40" s="1"/>
      <c r="AM40" s="1"/>
      <c r="AN40" s="1"/>
      <c r="AO40" s="1"/>
      <c r="AP40" s="1"/>
    </row>
    <row r="41" spans="1:48" ht="13.5" customHeight="1" thickBot="1">
      <c r="A41" s="195"/>
      <c r="B41" s="186"/>
      <c r="C41" s="186"/>
      <c r="D41" s="222"/>
      <c r="E41" s="187">
        <v>0</v>
      </c>
      <c r="F41" s="188"/>
      <c r="G41" s="175">
        <f>IF(FedPersonnel11[[#This Row],[Column5]]&gt;0, FedPersonnel11[[#This Row],[Column5]]/INDEX('Month Lookup'!$B$22:$B$24, MATCH(FedPersonnel11[[#This Row],[Column46]], 'Month Lookup'!$A$22:$A$24, 0)), 0)</f>
        <v>0</v>
      </c>
      <c r="H41" s="215">
        <f>ROUNDUP('Cost Share'!$D41*'Cost Share'!$G41, 0)</f>
        <v>0</v>
      </c>
      <c r="I41" s="216">
        <f>_xlfn.IFNA(FedPersonnel11[[#This Row],[Column9]]*VLOOKUP(FedPersonnel11[[#This Row],[Column2]], FringeRates6[#All], 2, FALSE), 0)</f>
        <v>0</v>
      </c>
      <c r="J41" s="225">
        <f>FedPersonnel11[[#This Row],[Column3]]*(1+FedPersonnel11[[#This Row],[Column4]])</f>
        <v>0</v>
      </c>
      <c r="K41" s="189"/>
      <c r="L41" s="176">
        <f>IF(FedPersonnel11[[#This Row],[Column12]]&gt;0, FedPersonnel11[[#This Row],[Column12]]/INDEX('Month Lookup'!$B$22:$B$24, MATCH(FedPersonnel11[[#This Row],[Column46]], 'Month Lookup'!$A$22:$A$24, 0)), 0)</f>
        <v>0</v>
      </c>
      <c r="M41" s="233">
        <f>ROUNDUP(FedPersonnel11[[#This Row],[Column11]]*FedPersonnel11[[#This Row],[Column15]], 0)</f>
        <v>0</v>
      </c>
      <c r="N41" s="233">
        <f>_xlfn.IFNA(FedPersonnel11[[#This Row],[Column16]]*VLOOKUP(FedPersonnel11[[#This Row],[Column2]], FringeRates6[#All], 2, FALSE), 0)</f>
        <v>0</v>
      </c>
      <c r="O41" s="226">
        <f>FedPersonnel11[[#This Row],[Column11]]*(1+FedPersonnel11[[#This Row],[Column4]])</f>
        <v>0</v>
      </c>
      <c r="P41" s="189"/>
      <c r="Q41" s="176">
        <f>IF(FedPersonnel11[[#This Row],[Column19]]&gt;0, FedPersonnel11[[#This Row],[Column19]]/INDEX('Month Lookup'!$B$22:$B$24, MATCH(FedPersonnel11[[#This Row],[Column46]], 'Month Lookup'!$A$22:$A$24, 0)), 0)</f>
        <v>0</v>
      </c>
      <c r="R41" s="233">
        <f>ROUNDUP(FedPersonnel11[[#This Row],[Column18]]*FedPersonnel11[[#This Row],[Column22]], 0)</f>
        <v>0</v>
      </c>
      <c r="S41" s="233">
        <f>_xlfn.IFNA(FedPersonnel11[[#This Row],[Column23]]*VLOOKUP(FedPersonnel11[[#This Row],[Column2]], FringeRates6[#All], 2, FALSE), 0)</f>
        <v>0</v>
      </c>
      <c r="T41" s="226">
        <f>FedPersonnel11[[#This Row],[Column18]]*(1+FedPersonnel11[[#This Row],[Column4]])</f>
        <v>0</v>
      </c>
      <c r="U41" s="189"/>
      <c r="V41" s="176">
        <f>IF(FedPersonnel11[[#This Row],[Column26]]&gt;0, FedPersonnel11[[#This Row],[Column26]]/INDEX('Month Lookup'!$B$22:$B$24, MATCH(FedPersonnel11[[#This Row],[Column46]], 'Month Lookup'!$A$22:$A$24, 0)), 0)</f>
        <v>0</v>
      </c>
      <c r="W41" s="233">
        <f>ROUNDUP(FedPersonnel11[[#This Row],[Column25]]*FedPersonnel11[[#This Row],[Column27]], 0)</f>
        <v>0</v>
      </c>
      <c r="X41" s="336">
        <f>_xlfn.IFNA(FedPersonnel11[[#This Row],[Column28]]*VLOOKUP(FedPersonnel11[[#This Row],[Column2]], FringeRates6[#All], 2, FALSE), 0)</f>
        <v>0</v>
      </c>
      <c r="Y41" s="236">
        <f>'Cost Share'!$T41*(1+'Cost Share'!$E41)</f>
        <v>0</v>
      </c>
      <c r="Z41" s="188"/>
      <c r="AA41" s="176">
        <f>IF(FedPersonnel11[[#This Row],[Column33]]&gt;0, FedPersonnel11[[#This Row],[Column33]]/INDEX('Month Lookup'!$B$22:$B$24, MATCH(FedPersonnel11[[#This Row],[Column46]], 'Month Lookup'!$A$22:$A$24, 0)), 0)</f>
        <v>0</v>
      </c>
      <c r="AB41" s="233">
        <f>ROUNDUP(FedPersonnel11[[#This Row],[Column32]]*FedPersonnel11[[#This Row],[Column34]], 0)</f>
        <v>0</v>
      </c>
      <c r="AC41" s="335">
        <f>_xlfn.IFNA(FedPersonnel11[[#This Row],[Column35]]*VLOOKUP(FedPersonnel11[[#This Row],[Column2]], FringeRates6[#All], 2, FALSE), 0)</f>
        <v>0</v>
      </c>
      <c r="AD41" s="352">
        <f>SUM(FedPersonnel11[[#This Row],[Column9]],FedPersonnel11[[#This Row],[Column10]],FedPersonnel11[[#This Row],[Column16]:[Column17]],FedPersonnel11[[#This Row],[Column23]:[Column24]],FedPersonnel11[[#This Row],[Column28]:[Column29]],FedPersonnel11[[#This Row],[Column35]:[Column36]])</f>
        <v>0</v>
      </c>
      <c r="AE41" s="353">
        <f>IF(FedPersonnel11[[#This Row],[Column8]]=FedPersonnel11[[#This Row],[Column15]], 1, 0)</f>
        <v>1</v>
      </c>
      <c r="AF41" s="353">
        <f>IF(FedPersonnel11[[#This Row],[Column15]]=FedPersonnel11[[#This Row],[Column22]], 1, 0)</f>
        <v>1</v>
      </c>
      <c r="AG41" s="353">
        <f>IF(FedPersonnel11[[#This Row],[Column22]]=FedPersonnel11[[#This Row],[Column27]], 1, 0)</f>
        <v>1</v>
      </c>
      <c r="AH41" s="353">
        <f>IF(FedPersonnel11[[#This Row],[Column27]]=FedPersonnel11[[#This Row],[Column34]], 1, 0)</f>
        <v>1</v>
      </c>
      <c r="AI41" s="1"/>
      <c r="AJ41" s="1"/>
      <c r="AK41" s="1"/>
      <c r="AL41" s="1"/>
      <c r="AM41" s="1"/>
      <c r="AN41" s="1"/>
      <c r="AO41" s="1"/>
      <c r="AP41" s="1"/>
    </row>
    <row r="42" spans="1:48" s="197" customFormat="1" ht="18">
      <c r="A42" s="350" t="s">
        <v>40</v>
      </c>
      <c r="B42" s="349"/>
      <c r="D42" s="199"/>
      <c r="E42" s="198"/>
      <c r="G42" s="199"/>
      <c r="H42" s="223">
        <f>SUM(FedPersonnel11[[#All],[Column9]])</f>
        <v>0</v>
      </c>
      <c r="I42" s="217">
        <f>SUM(FedPersonnel11[[#All],[Column10]])</f>
        <v>0</v>
      </c>
      <c r="J42" s="200"/>
      <c r="K42" s="200"/>
      <c r="L42" s="202"/>
      <c r="M42" s="234">
        <f>SUM(FedPersonnel11[[#All],[Column16]])</f>
        <v>0</v>
      </c>
      <c r="N42" s="228">
        <f>SUM(FedPersonnel11[[#All],[Column17]])</f>
        <v>0</v>
      </c>
      <c r="O42" s="201"/>
      <c r="P42" s="201"/>
      <c r="Q42" s="202"/>
      <c r="R42" s="234">
        <f>SUM(FedPersonnel11[[#All],[Column23]])</f>
        <v>0</v>
      </c>
      <c r="S42" s="228">
        <f>SUM(FedPersonnel11[[#All],[Column24]])</f>
        <v>0</v>
      </c>
      <c r="T42" s="201"/>
      <c r="U42" s="201"/>
      <c r="V42" s="202"/>
      <c r="W42" s="234">
        <f>SUM(FedPersonnel11[[#All],[Column28]])</f>
        <v>0</v>
      </c>
      <c r="X42" s="238">
        <f>SUM(FedPersonnel11[[#All],[Column29]])</f>
        <v>0</v>
      </c>
      <c r="Y42" s="351"/>
      <c r="Z42" s="201"/>
      <c r="AA42" s="202"/>
      <c r="AB42" s="234">
        <f>SUM(FedPersonnel11[[#All],[Column35]])</f>
        <v>0</v>
      </c>
      <c r="AC42" s="238">
        <f>SUM(FedPersonnel11[[#All],[Column36]])</f>
        <v>0</v>
      </c>
      <c r="AD42" s="238">
        <f>SUM(FedPersonnel11[[#All],[Column43]])</f>
        <v>0</v>
      </c>
      <c r="AE42" s="234"/>
      <c r="AF42" s="227"/>
      <c r="AG42" s="227"/>
      <c r="AH42" s="373"/>
    </row>
    <row r="43" spans="1:48" s="1" customFormat="1">
      <c r="A43" s="554"/>
      <c r="B43" s="555"/>
      <c r="C43" s="555"/>
      <c r="D43" s="555"/>
      <c r="E43" s="354"/>
      <c r="I43" s="218"/>
      <c r="J43" s="10"/>
      <c r="K43" s="34"/>
      <c r="L43" s="7"/>
      <c r="M43" s="229"/>
      <c r="N43" s="230"/>
      <c r="O43" s="10"/>
      <c r="P43" s="10"/>
      <c r="Q43"/>
      <c r="R43" s="229"/>
      <c r="S43" s="363"/>
      <c r="T43" s="10"/>
      <c r="U43" s="10"/>
      <c r="V43"/>
      <c r="W43" s="229"/>
      <c r="X43" s="230"/>
      <c r="Y43" s="229"/>
      <c r="Z43" s="10"/>
      <c r="AA43"/>
      <c r="AB43" s="229"/>
      <c r="AC43" s="230"/>
      <c r="AD43" s="230"/>
      <c r="AE43" s="374"/>
      <c r="AF43" s="229"/>
      <c r="AG43" s="229"/>
      <c r="AH43" s="370"/>
      <c r="AJ43"/>
      <c r="AK43"/>
      <c r="AL43"/>
      <c r="AM43"/>
      <c r="AN43"/>
      <c r="AO43"/>
      <c r="AP43"/>
      <c r="AQ43"/>
      <c r="AR43"/>
      <c r="AS43"/>
      <c r="AT43"/>
      <c r="AU43"/>
    </row>
    <row r="44" spans="1:48" ht="13.5" thickBot="1">
      <c r="A44" s="589" t="s">
        <v>39</v>
      </c>
      <c r="B44" s="590"/>
      <c r="C44" s="590"/>
      <c r="D44" s="590"/>
      <c r="E44" s="355"/>
      <c r="F44" s="16"/>
      <c r="G44" s="16"/>
      <c r="H44" s="16"/>
      <c r="I44" s="219">
        <f>SUM(H42:I42)</f>
        <v>0</v>
      </c>
      <c r="J44" s="57"/>
      <c r="K44" s="57"/>
      <c r="L44" s="16"/>
      <c r="M44" s="231"/>
      <c r="N44" s="362">
        <f>SUM(M42:N42)</f>
        <v>0</v>
      </c>
      <c r="O44" s="57"/>
      <c r="P44" s="57"/>
      <c r="Q44" s="16"/>
      <c r="R44" s="231"/>
      <c r="S44" s="232">
        <f>SUM(R42:S42)</f>
        <v>0</v>
      </c>
      <c r="T44" s="57"/>
      <c r="U44" s="57"/>
      <c r="V44" s="16"/>
      <c r="W44" s="231"/>
      <c r="X44" s="232">
        <f>SUM(W42:X42)</f>
        <v>0</v>
      </c>
      <c r="Y44" s="231"/>
      <c r="Z44" s="57"/>
      <c r="AA44" s="16"/>
      <c r="AB44" s="231"/>
      <c r="AC44" s="232">
        <f>SUM(AB42:AC42)</f>
        <v>0</v>
      </c>
      <c r="AD44" s="232">
        <f>SUM(F44:AC44)</f>
        <v>0</v>
      </c>
      <c r="AE44" s="371"/>
      <c r="AF44" s="371"/>
      <c r="AG44" s="371"/>
      <c r="AH44" s="372"/>
      <c r="AI44"/>
      <c r="AK44"/>
      <c r="AL44"/>
      <c r="AM44"/>
      <c r="AN44"/>
      <c r="AO44"/>
    </row>
    <row r="45" spans="1:48" ht="24" thickBot="1">
      <c r="A45" s="196" t="s">
        <v>55</v>
      </c>
      <c r="B45" s="101"/>
      <c r="C45" s="101"/>
      <c r="D45" s="101"/>
      <c r="E45" s="102"/>
      <c r="F45" s="539" t="str">
        <f>E8</f>
        <v>Year 1</v>
      </c>
      <c r="G45" s="540"/>
      <c r="H45" s="540"/>
      <c r="I45" s="541"/>
      <c r="J45" s="539" t="str">
        <f>J8</f>
        <v>Year 2</v>
      </c>
      <c r="K45" s="540"/>
      <c r="L45" s="540"/>
      <c r="M45" s="540"/>
      <c r="N45" s="541"/>
      <c r="O45" s="539" t="str">
        <f>O8</f>
        <v>Year 3</v>
      </c>
      <c r="P45" s="540"/>
      <c r="Q45" s="540"/>
      <c r="R45" s="540"/>
      <c r="S45" s="541"/>
      <c r="T45" s="539" t="s">
        <v>7</v>
      </c>
      <c r="U45" s="540"/>
      <c r="V45" s="540"/>
      <c r="W45" s="540"/>
      <c r="X45" s="541"/>
      <c r="Y45" s="539" t="s">
        <v>8</v>
      </c>
      <c r="Z45" s="540"/>
      <c r="AA45" s="540"/>
      <c r="AB45" s="540"/>
      <c r="AC45" s="541"/>
      <c r="AD45" s="322"/>
      <c r="AE45" s="375"/>
      <c r="AF45" s="313"/>
      <c r="AG45" s="313"/>
      <c r="AH45" s="313"/>
      <c r="AI45"/>
      <c r="AK45"/>
      <c r="AL45"/>
      <c r="AM45"/>
      <c r="AN45"/>
      <c r="AO45"/>
    </row>
    <row r="46" spans="1:48" s="1" customFormat="1">
      <c r="A46" s="93" t="s">
        <v>14</v>
      </c>
      <c r="B46" s="93"/>
      <c r="C46" s="93"/>
      <c r="D46" s="93"/>
      <c r="E46" s="94"/>
      <c r="F46" s="97"/>
      <c r="G46" s="85"/>
      <c r="H46"/>
      <c r="I46" s="240"/>
      <c r="J46"/>
      <c r="K46" s="26"/>
      <c r="L46"/>
      <c r="M46" s="65"/>
      <c r="N46" s="240"/>
      <c r="O46"/>
      <c r="P46" s="26"/>
      <c r="Q46" s="26"/>
      <c r="R46" s="65"/>
      <c r="S46" s="253"/>
      <c r="T46"/>
      <c r="U46" s="26"/>
      <c r="V46" s="26"/>
      <c r="W46" s="65"/>
      <c r="X46" s="240"/>
      <c r="Y46"/>
      <c r="Z46" s="26"/>
      <c r="AA46" s="26"/>
      <c r="AB46" s="26"/>
      <c r="AC46" s="240"/>
      <c r="AD46" s="256"/>
      <c r="AE46" s="6"/>
      <c r="AF46" s="6"/>
      <c r="AG46" s="6"/>
      <c r="AH46" s="6"/>
      <c r="AI46"/>
      <c r="AJ46"/>
      <c r="AK46"/>
      <c r="AL46"/>
      <c r="AM46"/>
      <c r="AN46"/>
      <c r="AO46"/>
      <c r="AP46"/>
      <c r="AQ46"/>
      <c r="AR46"/>
      <c r="AS46"/>
      <c r="AT46"/>
      <c r="AU46"/>
      <c r="AV46"/>
    </row>
    <row r="47" spans="1:48">
      <c r="A47" s="104"/>
      <c r="B47" s="93"/>
      <c r="C47" s="93"/>
      <c r="D47" s="93"/>
      <c r="E47" s="94"/>
      <c r="F47" s="85"/>
      <c r="G47" s="85"/>
      <c r="I47" s="240"/>
      <c r="J47"/>
      <c r="K47" s="26"/>
      <c r="L47"/>
      <c r="M47" s="66"/>
      <c r="N47" s="240"/>
      <c r="P47" s="26"/>
      <c r="Q47" s="26"/>
      <c r="R47" s="66"/>
      <c r="S47" s="240"/>
      <c r="T47"/>
      <c r="U47" s="26"/>
      <c r="V47" s="26"/>
      <c r="W47" s="66"/>
      <c r="X47" s="240"/>
      <c r="Y47"/>
      <c r="Z47" s="26"/>
      <c r="AA47" s="26"/>
      <c r="AB47" s="26"/>
      <c r="AC47" s="240"/>
      <c r="AD47" s="256"/>
      <c r="AE47" s="6"/>
      <c r="AF47" s="6"/>
      <c r="AG47" s="6"/>
      <c r="AH47" s="6"/>
      <c r="AI47"/>
      <c r="AK47"/>
      <c r="AL47"/>
      <c r="AM47"/>
      <c r="AN47"/>
      <c r="AO47" s="1"/>
      <c r="AP47" s="1"/>
      <c r="AQ47" s="1"/>
      <c r="AR47" s="1"/>
      <c r="AS47" s="1"/>
      <c r="AT47" s="1"/>
      <c r="AU47" s="1"/>
      <c r="AV47" s="1"/>
    </row>
    <row r="48" spans="1:48">
      <c r="A48" s="104"/>
      <c r="B48" s="95"/>
      <c r="C48" s="95"/>
      <c r="D48" s="95"/>
      <c r="E48" s="96"/>
      <c r="F48" s="42" t="s">
        <v>73</v>
      </c>
      <c r="G48" s="43"/>
      <c r="H48" s="43"/>
      <c r="I48" s="241">
        <f>ROUNDUP(SUM(I46:I47), 0)</f>
        <v>0</v>
      </c>
      <c r="J48" s="81"/>
      <c r="K48" s="27"/>
      <c r="L48" s="43"/>
      <c r="M48" s="67"/>
      <c r="N48" s="241">
        <f>ROUNDUP(SUM(N46:N47), 0)</f>
        <v>0</v>
      </c>
      <c r="O48" s="81"/>
      <c r="P48" s="27"/>
      <c r="Q48" s="27"/>
      <c r="R48" s="67"/>
      <c r="S48" s="241">
        <f>ROUNDUP(SUM(S46:S47), 0)</f>
        <v>0</v>
      </c>
      <c r="T48" s="81"/>
      <c r="U48" s="27"/>
      <c r="V48" s="27"/>
      <c r="W48" s="67"/>
      <c r="X48" s="241">
        <f>ROUNDUP(SUM(X46:X47), 0)</f>
        <v>0</v>
      </c>
      <c r="Y48" s="81"/>
      <c r="Z48" s="27"/>
      <c r="AA48" s="27"/>
      <c r="AB48" s="27"/>
      <c r="AC48" s="241">
        <f>ROUNDUP(SUM(AC46:AC47), 0)</f>
        <v>0</v>
      </c>
      <c r="AD48" s="316">
        <f>SUM(F48:AC48)</f>
        <v>0</v>
      </c>
      <c r="AE48" s="28"/>
      <c r="AF48" s="28"/>
      <c r="AG48" s="28"/>
      <c r="AH48" s="28"/>
      <c r="AI48"/>
      <c r="AK48"/>
      <c r="AL48"/>
      <c r="AM48"/>
      <c r="AN48"/>
      <c r="AO48"/>
    </row>
    <row r="49" spans="1:48" s="1" customFormat="1" ht="25.5">
      <c r="A49" s="86" t="s">
        <v>106</v>
      </c>
      <c r="B49" s="86"/>
      <c r="C49" s="86"/>
      <c r="D49" s="86"/>
      <c r="E49" s="87"/>
      <c r="F49" s="92"/>
      <c r="G49" s="92"/>
      <c r="H49" s="24"/>
      <c r="I49" s="242"/>
      <c r="J49"/>
      <c r="K49" s="25"/>
      <c r="L49" s="24"/>
      <c r="M49" s="64"/>
      <c r="N49" s="242"/>
      <c r="O49"/>
      <c r="P49" s="25"/>
      <c r="Q49" s="80"/>
      <c r="R49" s="64"/>
      <c r="S49" s="242"/>
      <c r="T49"/>
      <c r="U49" s="25"/>
      <c r="V49" s="25"/>
      <c r="W49" s="64"/>
      <c r="X49" s="242"/>
      <c r="Y49"/>
      <c r="Z49" s="25"/>
      <c r="AA49" s="25"/>
      <c r="AB49" s="25"/>
      <c r="AC49" s="242"/>
      <c r="AD49" s="256"/>
      <c r="AE49" s="6"/>
      <c r="AF49" s="6"/>
      <c r="AG49" s="6"/>
      <c r="AH49" s="6"/>
      <c r="AI49"/>
      <c r="AJ49"/>
      <c r="AK49"/>
      <c r="AL49"/>
      <c r="AM49"/>
      <c r="AN49"/>
      <c r="AO49"/>
      <c r="AP49"/>
      <c r="AQ49"/>
      <c r="AR49"/>
      <c r="AS49"/>
      <c r="AT49"/>
      <c r="AU49"/>
      <c r="AV49"/>
    </row>
    <row r="50" spans="1:48">
      <c r="A50" s="103"/>
      <c r="B50" s="88"/>
      <c r="C50" s="88"/>
      <c r="D50" s="88"/>
      <c r="E50" s="89"/>
      <c r="F50" s="85"/>
      <c r="G50" s="85"/>
      <c r="I50" s="240"/>
      <c r="J50"/>
      <c r="K50" s="26"/>
      <c r="L50"/>
      <c r="M50" s="66"/>
      <c r="N50" s="240"/>
      <c r="P50" s="26"/>
      <c r="Q50"/>
      <c r="R50" s="66"/>
      <c r="S50" s="240"/>
      <c r="T50"/>
      <c r="U50" s="26"/>
      <c r="V50" s="26"/>
      <c r="W50" s="66"/>
      <c r="X50" s="240"/>
      <c r="Y50"/>
      <c r="Z50" s="26"/>
      <c r="AA50" s="26"/>
      <c r="AB50" s="26"/>
      <c r="AC50" s="240"/>
      <c r="AD50" s="256"/>
      <c r="AE50" s="6"/>
      <c r="AF50" s="6"/>
      <c r="AG50" s="6"/>
      <c r="AH50" s="6"/>
      <c r="AI50"/>
      <c r="AK50"/>
      <c r="AL50"/>
      <c r="AM50"/>
      <c r="AN50"/>
      <c r="AO50"/>
    </row>
    <row r="51" spans="1:48">
      <c r="A51" s="103"/>
      <c r="B51" s="90"/>
      <c r="C51" s="90"/>
      <c r="D51" s="90"/>
      <c r="E51" s="91"/>
      <c r="F51" s="42" t="s">
        <v>113</v>
      </c>
      <c r="G51" s="43"/>
      <c r="H51" s="43"/>
      <c r="I51" s="241">
        <f>ROUNDUP(SUM(I49:I50), 0)</f>
        <v>0</v>
      </c>
      <c r="J51"/>
      <c r="K51" s="27"/>
      <c r="L51" s="43"/>
      <c r="M51" s="67"/>
      <c r="N51" s="241">
        <f>ROUNDUP(SUM(N49:N50), 0)</f>
        <v>0</v>
      </c>
      <c r="P51" s="27"/>
      <c r="Q51" s="43"/>
      <c r="R51" s="67"/>
      <c r="S51" s="241">
        <f>ROUNDUP(SUM(S49:S50), 0)</f>
        <v>0</v>
      </c>
      <c r="T51"/>
      <c r="U51" s="27"/>
      <c r="V51" s="27"/>
      <c r="W51" s="67"/>
      <c r="X51" s="241">
        <f>ROUNDUP(SUM(X49:X50), 0)</f>
        <v>0</v>
      </c>
      <c r="Y51"/>
      <c r="Z51" s="27"/>
      <c r="AA51" s="27"/>
      <c r="AB51" s="27"/>
      <c r="AC51" s="241">
        <f>ROUNDUP(SUM(AC49:AC50), 0)</f>
        <v>0</v>
      </c>
      <c r="AD51" s="316">
        <f>SUM(F51:AC51)</f>
        <v>0</v>
      </c>
      <c r="AE51" s="28"/>
      <c r="AF51" s="28"/>
      <c r="AG51" s="28"/>
      <c r="AH51" s="28"/>
      <c r="AI51"/>
      <c r="AK51"/>
      <c r="AL51"/>
      <c r="AM51"/>
      <c r="AN51"/>
      <c r="AO51"/>
    </row>
    <row r="52" spans="1:48">
      <c r="A52" s="15" t="s">
        <v>9</v>
      </c>
      <c r="B52" s="15"/>
      <c r="C52" s="15"/>
      <c r="D52" s="15"/>
      <c r="E52" s="44"/>
      <c r="F52" s="98"/>
      <c r="G52" s="92"/>
      <c r="H52" s="24"/>
      <c r="I52" s="242"/>
      <c r="J52" s="84"/>
      <c r="K52" s="25"/>
      <c r="L52" s="24"/>
      <c r="M52" s="64"/>
      <c r="N52" s="242"/>
      <c r="O52" s="84"/>
      <c r="P52" s="25"/>
      <c r="Q52" s="24"/>
      <c r="R52" s="64"/>
      <c r="S52" s="242"/>
      <c r="T52" s="84"/>
      <c r="U52" s="25"/>
      <c r="V52" s="25"/>
      <c r="W52" s="64"/>
      <c r="X52" s="242"/>
      <c r="Y52" s="84"/>
      <c r="Z52" s="25"/>
      <c r="AA52" s="25"/>
      <c r="AB52" s="25"/>
      <c r="AC52" s="242"/>
      <c r="AD52" s="256"/>
      <c r="AE52" s="6"/>
      <c r="AF52" s="6"/>
      <c r="AG52" s="6"/>
      <c r="AH52" s="6"/>
      <c r="AI52"/>
      <c r="AK52"/>
      <c r="AL52"/>
      <c r="AM52"/>
      <c r="AN52"/>
      <c r="AO52" s="1"/>
      <c r="AP52" s="1"/>
      <c r="AQ52" s="1"/>
      <c r="AR52" s="1"/>
      <c r="AS52" s="1"/>
      <c r="AT52" s="1"/>
      <c r="AU52" s="1"/>
      <c r="AV52" s="1"/>
    </row>
    <row r="53" spans="1:48">
      <c r="A53" s="105"/>
      <c r="B53" s="93"/>
      <c r="C53" s="93"/>
      <c r="D53" s="93"/>
      <c r="E53" s="94"/>
      <c r="F53" s="97"/>
      <c r="G53" s="85"/>
      <c r="I53" s="240"/>
      <c r="J53"/>
      <c r="K53" s="26"/>
      <c r="L53"/>
      <c r="M53" s="66"/>
      <c r="N53" s="240"/>
      <c r="P53" s="26"/>
      <c r="Q53"/>
      <c r="R53" s="66"/>
      <c r="S53" s="240"/>
      <c r="T53"/>
      <c r="U53" s="26"/>
      <c r="V53" s="26"/>
      <c r="W53" s="66"/>
      <c r="X53" s="240"/>
      <c r="Y53"/>
      <c r="Z53" s="26"/>
      <c r="AA53" s="26"/>
      <c r="AB53" s="26"/>
      <c r="AC53" s="240"/>
      <c r="AD53" s="256"/>
      <c r="AE53" s="6"/>
      <c r="AF53" s="6"/>
      <c r="AG53" s="6"/>
      <c r="AH53" s="6"/>
      <c r="AI53"/>
      <c r="AK53"/>
      <c r="AL53"/>
      <c r="AM53"/>
      <c r="AN53"/>
      <c r="AO53"/>
    </row>
    <row r="54" spans="1:48">
      <c r="A54" s="105"/>
      <c r="B54" s="93"/>
      <c r="C54" s="93"/>
      <c r="D54" s="93"/>
      <c r="E54" s="94"/>
      <c r="F54" s="85"/>
      <c r="G54" s="85"/>
      <c r="I54" s="240"/>
      <c r="J54"/>
      <c r="K54" s="26"/>
      <c r="L54"/>
      <c r="M54" s="66"/>
      <c r="N54" s="240"/>
      <c r="P54" s="26"/>
      <c r="Q54"/>
      <c r="R54" s="66"/>
      <c r="S54" s="240"/>
      <c r="T54"/>
      <c r="U54" s="26"/>
      <c r="V54" s="26"/>
      <c r="W54" s="66"/>
      <c r="X54" s="240"/>
      <c r="Y54"/>
      <c r="Z54" s="26"/>
      <c r="AA54" s="26"/>
      <c r="AB54" s="26"/>
      <c r="AC54" s="240"/>
      <c r="AD54" s="256"/>
      <c r="AE54" s="6"/>
      <c r="AF54" s="6"/>
      <c r="AG54" s="6"/>
      <c r="AH54" s="6"/>
      <c r="AI54"/>
      <c r="AK54"/>
      <c r="AL54"/>
      <c r="AM54"/>
      <c r="AN54"/>
      <c r="AO54"/>
    </row>
    <row r="55" spans="1:48" s="1" customFormat="1">
      <c r="A55" s="93"/>
      <c r="B55" s="93"/>
      <c r="C55" s="93"/>
      <c r="D55" s="93"/>
      <c r="E55" s="94"/>
      <c r="F55" s="97"/>
      <c r="G55" s="97"/>
      <c r="H55" s="2"/>
      <c r="I55" s="243"/>
      <c r="J55"/>
      <c r="K55" s="30"/>
      <c r="L55" s="2"/>
      <c r="M55" s="70"/>
      <c r="N55" s="243"/>
      <c r="O55"/>
      <c r="P55" s="30"/>
      <c r="Q55" s="2"/>
      <c r="R55" s="70"/>
      <c r="S55" s="243"/>
      <c r="T55"/>
      <c r="U55" s="30"/>
      <c r="V55" s="30"/>
      <c r="W55" s="70"/>
      <c r="X55" s="243"/>
      <c r="Y55"/>
      <c r="Z55" s="30"/>
      <c r="AA55" s="30"/>
      <c r="AB55" s="30"/>
      <c r="AC55" s="243"/>
      <c r="AD55" s="317"/>
      <c r="AE55" s="83"/>
      <c r="AF55" s="83"/>
      <c r="AG55" s="83"/>
      <c r="AH55" s="83"/>
      <c r="AI55"/>
      <c r="AJ55"/>
      <c r="AK55"/>
      <c r="AL55"/>
      <c r="AM55"/>
      <c r="AN55"/>
      <c r="AO55"/>
      <c r="AP55"/>
      <c r="AQ55"/>
      <c r="AR55"/>
      <c r="AS55"/>
      <c r="AT55"/>
      <c r="AU55"/>
      <c r="AV55"/>
    </row>
    <row r="56" spans="1:48">
      <c r="A56" s="105"/>
      <c r="B56" s="93"/>
      <c r="C56" s="93"/>
      <c r="D56" s="93"/>
      <c r="E56" s="94"/>
      <c r="F56" s="85"/>
      <c r="G56" s="85"/>
      <c r="I56" s="240"/>
      <c r="J56"/>
      <c r="K56" s="26"/>
      <c r="L56"/>
      <c r="M56" s="66"/>
      <c r="N56" s="240"/>
      <c r="P56" s="26"/>
      <c r="Q56"/>
      <c r="R56" s="66"/>
      <c r="S56" s="240"/>
      <c r="T56"/>
      <c r="U56" s="26"/>
      <c r="V56" s="26"/>
      <c r="W56" s="66"/>
      <c r="X56" s="240"/>
      <c r="Y56"/>
      <c r="Z56" s="26"/>
      <c r="AA56" s="26"/>
      <c r="AB56" s="26"/>
      <c r="AC56" s="240"/>
      <c r="AD56" s="256"/>
      <c r="AE56" s="6"/>
      <c r="AF56" s="6"/>
      <c r="AG56" s="6"/>
      <c r="AH56" s="6"/>
      <c r="AI56"/>
      <c r="AK56"/>
      <c r="AL56"/>
      <c r="AM56"/>
      <c r="AN56"/>
      <c r="AO56" s="1"/>
      <c r="AP56" s="1"/>
      <c r="AQ56" s="1"/>
      <c r="AR56" s="1"/>
      <c r="AS56" s="1"/>
      <c r="AT56" s="1"/>
      <c r="AU56" s="1"/>
      <c r="AV56" s="1"/>
    </row>
    <row r="57" spans="1:48">
      <c r="A57" s="105"/>
      <c r="B57" s="93"/>
      <c r="C57" s="93"/>
      <c r="D57" s="93"/>
      <c r="E57" s="94"/>
      <c r="F57" s="85"/>
      <c r="G57" s="85"/>
      <c r="I57" s="240"/>
      <c r="J57"/>
      <c r="K57" s="26"/>
      <c r="L57"/>
      <c r="M57" s="66"/>
      <c r="N57" s="240"/>
      <c r="P57" s="26"/>
      <c r="Q57"/>
      <c r="R57" s="66"/>
      <c r="S57" s="240"/>
      <c r="T57"/>
      <c r="U57" s="26"/>
      <c r="V57" s="26"/>
      <c r="W57" s="66"/>
      <c r="X57" s="240"/>
      <c r="Y57"/>
      <c r="Z57" s="26"/>
      <c r="AA57" s="26"/>
      <c r="AB57" s="26"/>
      <c r="AC57" s="240"/>
      <c r="AD57" s="256"/>
      <c r="AE57" s="6"/>
      <c r="AF57" s="6"/>
      <c r="AG57" s="6"/>
      <c r="AH57" s="6"/>
      <c r="AI57"/>
      <c r="AK57"/>
      <c r="AL57"/>
      <c r="AM57"/>
      <c r="AN57"/>
      <c r="AO57"/>
    </row>
    <row r="58" spans="1:48" s="1" customFormat="1">
      <c r="A58" s="105"/>
      <c r="B58" s="95"/>
      <c r="C58" s="95"/>
      <c r="D58" s="95"/>
      <c r="E58" s="96"/>
      <c r="F58" s="42" t="s">
        <v>74</v>
      </c>
      <c r="G58" s="43"/>
      <c r="H58" s="43"/>
      <c r="I58" s="241">
        <f>ROUNDUP(SUM(I52:I57), 0)</f>
        <v>0</v>
      </c>
      <c r="J58" s="81"/>
      <c r="K58" s="27"/>
      <c r="L58" s="43"/>
      <c r="M58" s="67"/>
      <c r="N58" s="241">
        <f>ROUNDUP(SUM(N52:N57), 0)</f>
        <v>0</v>
      </c>
      <c r="O58" s="81"/>
      <c r="P58" s="27"/>
      <c r="Q58" s="43"/>
      <c r="R58" s="67"/>
      <c r="S58" s="241">
        <f>ROUNDUP(SUM(S52:S57), 0)</f>
        <v>0</v>
      </c>
      <c r="T58" s="81"/>
      <c r="U58" s="27"/>
      <c r="V58" s="27"/>
      <c r="W58" s="67"/>
      <c r="X58" s="241">
        <f>ROUNDUP(SUM(X52:X57), 0)</f>
        <v>0</v>
      </c>
      <c r="Y58" s="81"/>
      <c r="Z58" s="27"/>
      <c r="AA58" s="27"/>
      <c r="AB58" s="27"/>
      <c r="AC58" s="241">
        <f>ROUNDUP(SUM(AC52:AC57), 0)</f>
        <v>0</v>
      </c>
      <c r="AD58" s="316">
        <f>SUM(F58:AC58)</f>
        <v>0</v>
      </c>
      <c r="AE58" s="28"/>
      <c r="AF58" s="28"/>
      <c r="AG58" s="28"/>
      <c r="AH58" s="28"/>
      <c r="AI58"/>
      <c r="AJ58"/>
      <c r="AK58"/>
      <c r="AL58"/>
      <c r="AM58"/>
      <c r="AN58"/>
      <c r="AO58"/>
      <c r="AP58"/>
      <c r="AQ58"/>
      <c r="AR58"/>
      <c r="AS58"/>
      <c r="AT58"/>
      <c r="AU58"/>
      <c r="AV58"/>
    </row>
    <row r="59" spans="1:48">
      <c r="A59" s="15" t="s">
        <v>15</v>
      </c>
      <c r="B59" s="15"/>
      <c r="C59" s="15"/>
      <c r="D59" s="15"/>
      <c r="E59" s="44"/>
      <c r="F59" s="98"/>
      <c r="G59" s="92"/>
      <c r="H59" s="24"/>
      <c r="I59" s="242"/>
      <c r="J59"/>
      <c r="K59" s="25"/>
      <c r="L59" s="24"/>
      <c r="M59" s="64"/>
      <c r="N59" s="242"/>
      <c r="P59" s="25"/>
      <c r="Q59" s="24"/>
      <c r="R59" s="64"/>
      <c r="S59" s="242"/>
      <c r="T59"/>
      <c r="U59" s="25"/>
      <c r="V59" s="25"/>
      <c r="W59" s="64"/>
      <c r="X59" s="242"/>
      <c r="Y59"/>
      <c r="Z59" s="25"/>
      <c r="AA59" s="25"/>
      <c r="AB59" s="25"/>
      <c r="AC59" s="242"/>
      <c r="AD59" s="256"/>
      <c r="AE59" s="6"/>
      <c r="AF59" s="6"/>
      <c r="AG59" s="6"/>
      <c r="AH59" s="6"/>
      <c r="AI59"/>
      <c r="AK59"/>
      <c r="AL59"/>
      <c r="AM59"/>
      <c r="AN59"/>
      <c r="AO59" s="1"/>
      <c r="AP59" s="1"/>
      <c r="AQ59" s="1"/>
      <c r="AR59" s="1"/>
      <c r="AS59" s="1"/>
      <c r="AT59" s="1"/>
      <c r="AU59" s="1"/>
      <c r="AV59" s="1"/>
    </row>
    <row r="60" spans="1:48">
      <c r="A60" s="105"/>
      <c r="B60" s="93"/>
      <c r="C60" s="93"/>
      <c r="D60" s="93"/>
      <c r="E60" s="94"/>
      <c r="F60" s="85"/>
      <c r="G60" s="85"/>
      <c r="I60" s="240"/>
      <c r="J60"/>
      <c r="K60" s="26"/>
      <c r="L60"/>
      <c r="M60" s="66"/>
      <c r="N60" s="240"/>
      <c r="P60" s="26"/>
      <c r="Q60"/>
      <c r="R60" s="66"/>
      <c r="S60" s="240"/>
      <c r="T60"/>
      <c r="U60" s="26"/>
      <c r="V60" s="26"/>
      <c r="W60" s="66"/>
      <c r="X60" s="240"/>
      <c r="Y60"/>
      <c r="Z60" s="26"/>
      <c r="AA60" s="26"/>
      <c r="AB60" s="26"/>
      <c r="AC60" s="240"/>
      <c r="AD60" s="256"/>
      <c r="AE60" s="6"/>
      <c r="AF60" s="6"/>
      <c r="AG60" s="6"/>
      <c r="AH60" s="6"/>
      <c r="AI60"/>
      <c r="AK60"/>
      <c r="AL60"/>
      <c r="AM60"/>
      <c r="AN60"/>
      <c r="AO60"/>
    </row>
    <row r="61" spans="1:48" s="1" customFormat="1">
      <c r="A61" s="105"/>
      <c r="B61" s="95"/>
      <c r="C61" s="95"/>
      <c r="D61" s="95"/>
      <c r="E61" s="96"/>
      <c r="F61" s="42" t="str">
        <f>CONCATENATE(A59, " Annual Total")</f>
        <v>Animal Costs Annual Total</v>
      </c>
      <c r="G61" s="43"/>
      <c r="H61" s="43"/>
      <c r="I61" s="241">
        <f>ROUNDUP(SUM(I59:I60), 0)</f>
        <v>0</v>
      </c>
      <c r="J61"/>
      <c r="K61" s="27"/>
      <c r="L61" s="43"/>
      <c r="M61" s="67"/>
      <c r="N61" s="241">
        <f>ROUNDUP(SUM(N59:N60), 0)</f>
        <v>0</v>
      </c>
      <c r="O61"/>
      <c r="P61" s="27"/>
      <c r="Q61" s="43"/>
      <c r="R61" s="67"/>
      <c r="S61" s="241">
        <f>ROUNDUP(SUM(S59:S60), 0)</f>
        <v>0</v>
      </c>
      <c r="T61"/>
      <c r="U61" s="27"/>
      <c r="V61" s="27"/>
      <c r="W61" s="67"/>
      <c r="X61" s="241">
        <f>ROUNDUP(SUM(X59:X60), 0)</f>
        <v>0</v>
      </c>
      <c r="Y61"/>
      <c r="Z61" s="27"/>
      <c r="AA61" s="27"/>
      <c r="AB61" s="27"/>
      <c r="AC61" s="241">
        <f>ROUNDUP(SUM(AC59:AC60), 0)</f>
        <v>0</v>
      </c>
      <c r="AD61" s="316">
        <f>SUM(F61:AC61)</f>
        <v>0</v>
      </c>
      <c r="AE61" s="28"/>
      <c r="AF61" s="28"/>
      <c r="AG61" s="28"/>
      <c r="AH61" s="28"/>
      <c r="AI61"/>
      <c r="AJ61"/>
      <c r="AK61"/>
      <c r="AL61"/>
      <c r="AM61"/>
      <c r="AN61"/>
      <c r="AO61"/>
      <c r="AP61"/>
      <c r="AQ61"/>
      <c r="AR61"/>
      <c r="AS61"/>
      <c r="AT61"/>
      <c r="AU61"/>
      <c r="AV61"/>
    </row>
    <row r="62" spans="1:48">
      <c r="A62" s="15" t="s">
        <v>10</v>
      </c>
      <c r="B62" s="15"/>
      <c r="C62" s="15"/>
      <c r="D62" s="15"/>
      <c r="E62" s="44"/>
      <c r="F62" s="23" t="s">
        <v>31</v>
      </c>
      <c r="G62" s="11"/>
      <c r="H62" s="111"/>
      <c r="I62" s="242"/>
      <c r="J62" s="84"/>
      <c r="K62" s="25"/>
      <c r="L62" s="24"/>
      <c r="M62" s="64"/>
      <c r="N62" s="242"/>
      <c r="O62" s="84"/>
      <c r="P62" s="25"/>
      <c r="Q62" s="24"/>
      <c r="R62" s="64"/>
      <c r="S62" s="242"/>
      <c r="T62" s="84"/>
      <c r="U62" s="25"/>
      <c r="V62" s="25"/>
      <c r="W62" s="64"/>
      <c r="X62" s="242"/>
      <c r="Y62" s="84"/>
      <c r="Z62" s="25"/>
      <c r="AA62" s="25"/>
      <c r="AB62" s="25"/>
      <c r="AC62" s="242"/>
      <c r="AD62" s="256"/>
      <c r="AE62" s="6"/>
      <c r="AF62" s="6"/>
      <c r="AG62" s="6"/>
      <c r="AH62" s="6"/>
      <c r="AI62"/>
      <c r="AK62"/>
      <c r="AL62"/>
      <c r="AM62"/>
      <c r="AN62"/>
      <c r="AO62" s="1"/>
      <c r="AP62" s="1"/>
      <c r="AQ62" s="1"/>
      <c r="AR62" s="1"/>
      <c r="AS62" s="1"/>
      <c r="AT62" s="1"/>
      <c r="AU62" s="1"/>
      <c r="AV62" s="1"/>
    </row>
    <row r="63" spans="1:48">
      <c r="A63" s="143"/>
      <c r="B63" s="93"/>
      <c r="C63" s="93"/>
      <c r="D63" s="93"/>
      <c r="E63" s="94"/>
      <c r="F63" s="18" t="s">
        <v>32</v>
      </c>
      <c r="G63" s="2"/>
      <c r="H63" s="112"/>
      <c r="I63" s="240"/>
      <c r="J63"/>
      <c r="K63" s="26"/>
      <c r="L63"/>
      <c r="M63" s="66"/>
      <c r="N63" s="240"/>
      <c r="P63" s="26"/>
      <c r="Q63"/>
      <c r="R63" s="66"/>
      <c r="S63" s="240"/>
      <c r="T63"/>
      <c r="U63" s="26"/>
      <c r="V63" s="26"/>
      <c r="W63" s="66"/>
      <c r="X63" s="240"/>
      <c r="Y63"/>
      <c r="Z63" s="26"/>
      <c r="AA63" s="26"/>
      <c r="AB63" s="26"/>
      <c r="AC63" s="240"/>
      <c r="AD63" s="256"/>
      <c r="AE63" s="6"/>
      <c r="AF63" s="6"/>
      <c r="AG63" s="6"/>
      <c r="AH63" s="6"/>
      <c r="AI63"/>
      <c r="AK63"/>
      <c r="AL63"/>
      <c r="AM63"/>
      <c r="AN63"/>
      <c r="AO63"/>
    </row>
    <row r="64" spans="1:48" s="1" customFormat="1">
      <c r="A64" s="93"/>
      <c r="B64" s="93"/>
      <c r="C64" s="93"/>
      <c r="D64" s="93"/>
      <c r="E64" s="94"/>
      <c r="F64" s="42" t="s">
        <v>75</v>
      </c>
      <c r="G64" s="43"/>
      <c r="H64" s="43"/>
      <c r="I64" s="245">
        <f>SUM(I62:I63)</f>
        <v>0</v>
      </c>
      <c r="J64"/>
      <c r="K64" s="28"/>
      <c r="M64" s="68"/>
      <c r="N64" s="245">
        <f>SUM(N62:N63)</f>
        <v>0</v>
      </c>
      <c r="O64"/>
      <c r="P64" s="27"/>
      <c r="Q64" s="43"/>
      <c r="R64" s="67"/>
      <c r="S64" s="245">
        <f>SUM(S62:S63)</f>
        <v>0</v>
      </c>
      <c r="T64"/>
      <c r="U64" s="28"/>
      <c r="V64" s="28"/>
      <c r="W64" s="68"/>
      <c r="X64" s="245">
        <f>SUM(X62:X63)</f>
        <v>0</v>
      </c>
      <c r="Y64"/>
      <c r="Z64" s="28"/>
      <c r="AA64" s="28"/>
      <c r="AB64" s="27"/>
      <c r="AC64" s="245">
        <f>SUM(AC62:AC63)</f>
        <v>0</v>
      </c>
      <c r="AD64" s="255">
        <f>SUM(F64:AC64)</f>
        <v>0</v>
      </c>
      <c r="AE64" s="369"/>
      <c r="AF64" s="28"/>
      <c r="AG64" s="28"/>
      <c r="AH64" s="28"/>
      <c r="AI64"/>
      <c r="AJ64"/>
      <c r="AK64"/>
      <c r="AL64"/>
      <c r="AM64"/>
      <c r="AN64"/>
      <c r="AO64"/>
      <c r="AP64"/>
      <c r="AQ64"/>
      <c r="AR64"/>
      <c r="AS64"/>
      <c r="AT64"/>
      <c r="AU64"/>
      <c r="AV64"/>
    </row>
    <row r="65" spans="1:48">
      <c r="A65" s="15" t="s">
        <v>108</v>
      </c>
      <c r="B65" s="15"/>
      <c r="C65" s="15"/>
      <c r="D65" s="15"/>
      <c r="E65" s="44"/>
      <c r="F65" s="98"/>
      <c r="G65" s="98"/>
      <c r="H65" s="11"/>
      <c r="I65" s="246"/>
      <c r="J65" s="84"/>
      <c r="K65" s="29"/>
      <c r="L65" s="11"/>
      <c r="M65" s="69"/>
      <c r="N65" s="246"/>
      <c r="O65" s="84"/>
      <c r="P65" s="29"/>
      <c r="Q65" s="11"/>
      <c r="R65" s="69"/>
      <c r="S65" s="246"/>
      <c r="T65" s="84"/>
      <c r="U65" s="29"/>
      <c r="V65" s="29"/>
      <c r="W65" s="69"/>
      <c r="X65" s="246"/>
      <c r="Y65" s="84"/>
      <c r="Z65" s="29"/>
      <c r="AA65" s="29"/>
      <c r="AB65" s="29"/>
      <c r="AC65" s="246"/>
      <c r="AD65" s="318"/>
      <c r="AE65" s="83"/>
      <c r="AF65" s="83"/>
      <c r="AG65" s="83"/>
      <c r="AH65" s="83"/>
      <c r="AI65"/>
      <c r="AK65"/>
      <c r="AL65"/>
      <c r="AM65"/>
      <c r="AN65"/>
      <c r="AO65" s="1"/>
      <c r="AP65" s="1"/>
      <c r="AQ65" s="1"/>
      <c r="AR65" s="1"/>
      <c r="AS65" s="1"/>
      <c r="AT65" s="1"/>
      <c r="AU65" s="1"/>
      <c r="AV65" s="1"/>
    </row>
    <row r="66" spans="1:48">
      <c r="A66" s="93"/>
      <c r="B66" s="93"/>
      <c r="C66" s="93"/>
      <c r="D66" s="93"/>
      <c r="E66" s="94"/>
      <c r="F66" s="97"/>
      <c r="G66" s="97"/>
      <c r="H66" s="2"/>
      <c r="I66" s="243"/>
      <c r="J66"/>
      <c r="K66" s="30"/>
      <c r="L66" s="2"/>
      <c r="M66" s="70"/>
      <c r="N66" s="243"/>
      <c r="P66" s="30"/>
      <c r="Q66" s="2"/>
      <c r="R66" s="70"/>
      <c r="S66" s="243"/>
      <c r="T66"/>
      <c r="U66" s="30"/>
      <c r="V66" s="30"/>
      <c r="W66" s="70"/>
      <c r="X66" s="243"/>
      <c r="Y66"/>
      <c r="Z66" s="30"/>
      <c r="AA66" s="30"/>
      <c r="AB66" s="30"/>
      <c r="AC66" s="243"/>
      <c r="AD66" s="317"/>
      <c r="AE66" s="83"/>
      <c r="AF66" s="83"/>
      <c r="AG66" s="83"/>
      <c r="AH66" s="83"/>
      <c r="AI66"/>
      <c r="AK66"/>
      <c r="AL66"/>
      <c r="AM66"/>
      <c r="AN66"/>
      <c r="AO66"/>
    </row>
    <row r="67" spans="1:48" s="1" customFormat="1">
      <c r="A67" s="95"/>
      <c r="B67" s="95"/>
      <c r="C67" s="95"/>
      <c r="D67" s="95"/>
      <c r="E67" s="96"/>
      <c r="F67" s="42" t="s">
        <v>111</v>
      </c>
      <c r="G67" s="43"/>
      <c r="H67" s="43"/>
      <c r="I67" s="241">
        <f>ROUNDUP(SUM(I65:I66), 0)</f>
        <v>0</v>
      </c>
      <c r="J67"/>
      <c r="K67" s="27"/>
      <c r="L67" s="43"/>
      <c r="M67" s="67"/>
      <c r="N67" s="241">
        <f>ROUNDUP(SUM(N65:N66), 0)</f>
        <v>0</v>
      </c>
      <c r="O67"/>
      <c r="P67" s="27"/>
      <c r="Q67" s="43"/>
      <c r="R67" s="67"/>
      <c r="S67" s="241">
        <f>ROUNDUP(SUM(S65:S66), 0)</f>
        <v>0</v>
      </c>
      <c r="T67"/>
      <c r="U67" s="27"/>
      <c r="V67" s="27"/>
      <c r="W67" s="67"/>
      <c r="X67" s="241">
        <f>ROUNDUP(SUM(X65:X66), 0)</f>
        <v>0</v>
      </c>
      <c r="Y67"/>
      <c r="Z67" s="27"/>
      <c r="AA67" s="27"/>
      <c r="AB67" s="27"/>
      <c r="AC67" s="241">
        <f>ROUNDUP(SUM(AC65:AC66), 0)</f>
        <v>0</v>
      </c>
      <c r="AD67" s="255">
        <f>SUM(F67:AC67)</f>
        <v>0</v>
      </c>
      <c r="AE67" s="369"/>
      <c r="AF67" s="28"/>
      <c r="AG67" s="28"/>
      <c r="AH67" s="28"/>
      <c r="AI67"/>
      <c r="AJ67"/>
      <c r="AK67"/>
      <c r="AL67"/>
      <c r="AM67"/>
      <c r="AN67"/>
      <c r="AO67"/>
      <c r="AP67"/>
      <c r="AQ67"/>
      <c r="AR67"/>
      <c r="AS67"/>
      <c r="AT67"/>
      <c r="AU67"/>
      <c r="AV67"/>
    </row>
    <row r="68" spans="1:48">
      <c r="A68" s="437" t="s">
        <v>158</v>
      </c>
      <c r="B68" s="437"/>
      <c r="C68" s="437"/>
      <c r="D68" s="437"/>
      <c r="E68" s="438"/>
      <c r="F68" s="98"/>
      <c r="G68" s="98"/>
      <c r="H68" s="11"/>
      <c r="I68" s="246"/>
      <c r="J68" s="84"/>
      <c r="K68" s="29"/>
      <c r="L68" s="11"/>
      <c r="M68" s="69"/>
      <c r="N68" s="246"/>
      <c r="O68" s="84"/>
      <c r="P68" s="29"/>
      <c r="Q68" s="11"/>
      <c r="R68" s="69"/>
      <c r="S68" s="246"/>
      <c r="T68" s="84"/>
      <c r="U68" s="29"/>
      <c r="V68" s="29"/>
      <c r="W68" s="69"/>
      <c r="X68" s="246"/>
      <c r="Y68" s="84"/>
      <c r="Z68" s="29"/>
      <c r="AA68" s="29"/>
      <c r="AB68" s="29"/>
      <c r="AC68" s="246"/>
      <c r="AD68" s="318"/>
      <c r="AE68" s="83"/>
      <c r="AF68" s="83"/>
      <c r="AG68" s="83"/>
      <c r="AH68" s="83"/>
      <c r="AI68"/>
      <c r="AK68"/>
      <c r="AL68"/>
      <c r="AM68"/>
      <c r="AN68"/>
      <c r="AO68" s="1"/>
      <c r="AP68" s="1"/>
      <c r="AQ68" s="1"/>
      <c r="AR68" s="1"/>
      <c r="AS68" s="1"/>
      <c r="AT68" s="1"/>
      <c r="AU68" s="1"/>
      <c r="AV68" s="1"/>
    </row>
    <row r="69" spans="1:48">
      <c r="A69" s="439"/>
      <c r="B69" s="439"/>
      <c r="C69" s="439"/>
      <c r="D69" s="439"/>
      <c r="E69" s="440"/>
      <c r="F69" s="97"/>
      <c r="G69" s="97"/>
      <c r="H69" s="2"/>
      <c r="I69" s="243"/>
      <c r="J69"/>
      <c r="K69" s="30"/>
      <c r="L69" s="2"/>
      <c r="M69" s="70"/>
      <c r="N69" s="243"/>
      <c r="P69" s="30"/>
      <c r="Q69" s="2"/>
      <c r="R69" s="70"/>
      <c r="S69" s="243"/>
      <c r="T69"/>
      <c r="U69" s="30"/>
      <c r="V69" s="30"/>
      <c r="W69" s="70"/>
      <c r="X69" s="243"/>
      <c r="Y69"/>
      <c r="Z69" s="30"/>
      <c r="AA69" s="30"/>
      <c r="AB69" s="30"/>
      <c r="AC69" s="243"/>
      <c r="AD69" s="317"/>
      <c r="AE69" s="83"/>
      <c r="AF69" s="83"/>
      <c r="AG69" s="83"/>
      <c r="AH69" s="83"/>
      <c r="AI69"/>
      <c r="AK69"/>
      <c r="AL69"/>
      <c r="AM69"/>
      <c r="AN69"/>
      <c r="AO69"/>
    </row>
    <row r="70" spans="1:48" s="1" customFormat="1">
      <c r="A70" s="441"/>
      <c r="B70" s="441"/>
      <c r="C70" s="441"/>
      <c r="D70" s="441"/>
      <c r="E70" s="442"/>
      <c r="F70" s="42" t="s">
        <v>159</v>
      </c>
      <c r="G70" s="43"/>
      <c r="H70" s="43"/>
      <c r="I70" s="241">
        <f>ROUNDUP(SUM(I68:I69), 0)</f>
        <v>0</v>
      </c>
      <c r="J70"/>
      <c r="K70" s="27"/>
      <c r="L70" s="43"/>
      <c r="M70" s="67"/>
      <c r="N70" s="241">
        <f>ROUNDUP(SUM(N68:N69), 0)</f>
        <v>0</v>
      </c>
      <c r="O70"/>
      <c r="P70" s="27"/>
      <c r="Q70" s="43"/>
      <c r="R70" s="67"/>
      <c r="S70" s="241">
        <f>ROUNDUP(SUM(S68:S69), 0)</f>
        <v>0</v>
      </c>
      <c r="T70"/>
      <c r="U70" s="27"/>
      <c r="V70" s="27"/>
      <c r="W70" s="67"/>
      <c r="X70" s="241">
        <f>ROUNDUP(SUM(X68:X69), 0)</f>
        <v>0</v>
      </c>
      <c r="Y70"/>
      <c r="Z70" s="27"/>
      <c r="AA70" s="27"/>
      <c r="AB70" s="27"/>
      <c r="AC70" s="241">
        <f>ROUNDUP(SUM(AC68:AC69), 0)</f>
        <v>0</v>
      </c>
      <c r="AD70" s="255">
        <f>SUM(F70:AC70)</f>
        <v>0</v>
      </c>
      <c r="AE70" s="369"/>
      <c r="AF70" s="28"/>
      <c r="AG70" s="28"/>
      <c r="AH70" s="28"/>
      <c r="AI70"/>
      <c r="AJ70"/>
      <c r="AK70"/>
      <c r="AL70"/>
      <c r="AM70"/>
      <c r="AN70"/>
      <c r="AO70"/>
      <c r="AP70"/>
      <c r="AQ70"/>
      <c r="AR70"/>
      <c r="AS70"/>
      <c r="AT70"/>
      <c r="AU70"/>
      <c r="AV70"/>
    </row>
    <row r="71" spans="1:48">
      <c r="A71" s="15" t="s">
        <v>107</v>
      </c>
      <c r="B71" s="15"/>
      <c r="C71" s="15"/>
      <c r="D71" s="15"/>
      <c r="E71" s="44"/>
      <c r="F71" s="98"/>
      <c r="G71" s="98"/>
      <c r="H71" s="11"/>
      <c r="I71" s="246"/>
      <c r="J71" s="84"/>
      <c r="K71" s="29"/>
      <c r="L71" s="11"/>
      <c r="M71" s="69"/>
      <c r="N71" s="246"/>
      <c r="O71" s="84"/>
      <c r="P71" s="29"/>
      <c r="Q71" s="11"/>
      <c r="R71" s="69"/>
      <c r="S71" s="246"/>
      <c r="T71" s="84"/>
      <c r="U71" s="29"/>
      <c r="V71" s="29"/>
      <c r="W71" s="69"/>
      <c r="X71" s="246"/>
      <c r="Y71" s="84"/>
      <c r="Z71" s="29"/>
      <c r="AA71" s="29"/>
      <c r="AB71" s="29"/>
      <c r="AC71" s="246"/>
      <c r="AD71" s="318"/>
      <c r="AE71" s="83"/>
      <c r="AF71" s="83"/>
      <c r="AG71" s="83"/>
      <c r="AH71" s="83"/>
      <c r="AI71"/>
      <c r="AK71"/>
      <c r="AL71"/>
      <c r="AM71"/>
      <c r="AN71"/>
      <c r="AO71"/>
    </row>
    <row r="72" spans="1:48">
      <c r="A72" s="93"/>
      <c r="B72" s="93"/>
      <c r="C72" s="93"/>
      <c r="D72" s="93"/>
      <c r="E72" s="94"/>
      <c r="F72" s="97"/>
      <c r="G72" s="97"/>
      <c r="H72" s="2"/>
      <c r="I72" s="243"/>
      <c r="J72"/>
      <c r="K72" s="30"/>
      <c r="L72" s="2"/>
      <c r="M72" s="70"/>
      <c r="N72" s="243"/>
      <c r="P72" s="30"/>
      <c r="Q72" s="2"/>
      <c r="R72" s="70"/>
      <c r="S72" s="243"/>
      <c r="T72"/>
      <c r="U72" s="30"/>
      <c r="V72" s="30"/>
      <c r="W72" s="70"/>
      <c r="X72" s="243"/>
      <c r="Y72"/>
      <c r="Z72" s="30"/>
      <c r="AA72" s="30"/>
      <c r="AB72" s="30"/>
      <c r="AC72" s="243"/>
      <c r="AD72" s="317"/>
      <c r="AE72" s="83"/>
      <c r="AF72" s="83"/>
      <c r="AG72" s="83"/>
      <c r="AH72" s="83"/>
      <c r="AI72"/>
      <c r="AK72"/>
      <c r="AL72"/>
      <c r="AM72"/>
      <c r="AN72"/>
      <c r="AO72"/>
    </row>
    <row r="73" spans="1:48">
      <c r="A73" s="95"/>
      <c r="B73" s="95"/>
      <c r="C73" s="95"/>
      <c r="D73" s="95"/>
      <c r="E73" s="96"/>
      <c r="F73" s="42" t="s">
        <v>112</v>
      </c>
      <c r="G73" s="43"/>
      <c r="H73" s="43"/>
      <c r="I73" s="241">
        <f>ROUNDUP(SUM(I71:I72), 0)</f>
        <v>0</v>
      </c>
      <c r="J73"/>
      <c r="K73" s="27"/>
      <c r="L73" s="43"/>
      <c r="M73" s="67"/>
      <c r="N73" s="241">
        <f>ROUNDUP(SUM(N71:N72), 0)</f>
        <v>0</v>
      </c>
      <c r="P73" s="27"/>
      <c r="Q73" s="43"/>
      <c r="R73" s="67"/>
      <c r="S73" s="241">
        <f>ROUNDUP(SUM(S71:S72), 0)</f>
        <v>0</v>
      </c>
      <c r="T73"/>
      <c r="U73" s="27"/>
      <c r="V73" s="27"/>
      <c r="W73" s="67"/>
      <c r="X73" s="241">
        <f>ROUNDUP(SUM(X71:X72), 0)</f>
        <v>0</v>
      </c>
      <c r="Y73"/>
      <c r="Z73" s="27"/>
      <c r="AA73" s="27"/>
      <c r="AB73" s="27"/>
      <c r="AC73" s="241">
        <f>ROUNDUP(SUM(AC71:AC72), 0)</f>
        <v>0</v>
      </c>
      <c r="AD73" s="255">
        <f>SUM(F73:AC73)</f>
        <v>0</v>
      </c>
      <c r="AE73" s="28"/>
      <c r="AF73" s="28"/>
      <c r="AG73" s="28"/>
      <c r="AH73" s="28"/>
      <c r="AI73"/>
      <c r="AK73"/>
      <c r="AL73"/>
      <c r="AM73"/>
      <c r="AN73"/>
      <c r="AO73" s="1"/>
      <c r="AP73" s="1"/>
      <c r="AQ73" s="1"/>
      <c r="AR73" s="1"/>
      <c r="AS73" s="1"/>
      <c r="AT73" s="1"/>
      <c r="AU73" s="1"/>
      <c r="AV73" s="1"/>
    </row>
    <row r="74" spans="1:48" ht="13.5" thickBot="1">
      <c r="A74" s="15" t="s">
        <v>38</v>
      </c>
      <c r="B74" s="15"/>
      <c r="C74" s="15"/>
      <c r="D74" s="15"/>
      <c r="E74" s="44"/>
      <c r="F74" s="98"/>
      <c r="G74" s="98"/>
      <c r="H74" s="11"/>
      <c r="I74" s="246"/>
      <c r="J74" s="84"/>
      <c r="K74" s="29"/>
      <c r="L74" s="11"/>
      <c r="M74" s="69"/>
      <c r="N74" s="246"/>
      <c r="O74" s="84"/>
      <c r="P74" s="29"/>
      <c r="Q74" s="11"/>
      <c r="R74" s="69"/>
      <c r="S74" s="246"/>
      <c r="T74" s="84"/>
      <c r="U74" s="29"/>
      <c r="V74" s="29"/>
      <c r="W74" s="69"/>
      <c r="X74" s="246"/>
      <c r="Y74" s="84"/>
      <c r="Z74" s="29"/>
      <c r="AA74" s="29"/>
      <c r="AB74" s="29"/>
      <c r="AC74" s="246"/>
      <c r="AD74" s="318"/>
      <c r="AE74" s="376"/>
      <c r="AF74" s="83"/>
      <c r="AG74" s="83"/>
      <c r="AH74" s="83"/>
      <c r="AI74"/>
      <c r="AK74"/>
      <c r="AL74"/>
      <c r="AM74"/>
      <c r="AN74"/>
      <c r="AO74"/>
    </row>
    <row r="75" spans="1:48" s="1" customFormat="1" ht="13.5" thickBot="1">
      <c r="A75" s="93"/>
      <c r="B75" s="93"/>
      <c r="C75" s="93"/>
      <c r="D75" s="93"/>
      <c r="E75" s="94"/>
      <c r="F75" s="97"/>
      <c r="G75" s="97"/>
      <c r="H75" s="2"/>
      <c r="I75" s="243"/>
      <c r="J75"/>
      <c r="K75" s="30"/>
      <c r="L75" s="2"/>
      <c r="M75" s="70"/>
      <c r="N75" s="243"/>
      <c r="O75"/>
      <c r="P75" s="30"/>
      <c r="Q75" s="2"/>
      <c r="R75" s="70"/>
      <c r="S75" s="243"/>
      <c r="T75"/>
      <c r="U75" s="30"/>
      <c r="V75" s="30"/>
      <c r="W75" s="70"/>
      <c r="X75" s="243"/>
      <c r="Y75"/>
      <c r="Z75" s="30"/>
      <c r="AA75" s="30"/>
      <c r="AB75" s="30"/>
      <c r="AC75" s="243"/>
      <c r="AD75" s="317"/>
      <c r="AE75" s="83"/>
      <c r="AF75" s="83"/>
      <c r="AG75" s="83"/>
      <c r="AH75" s="83"/>
      <c r="AI75"/>
      <c r="AJ75"/>
      <c r="AK75"/>
      <c r="AL75"/>
      <c r="AM75" s="323"/>
      <c r="AN75"/>
      <c r="AO75"/>
      <c r="AP75"/>
      <c r="AQ75"/>
      <c r="AR75"/>
      <c r="AS75"/>
      <c r="AT75"/>
      <c r="AU75"/>
      <c r="AV75"/>
    </row>
    <row r="76" spans="1:48">
      <c r="A76" s="93"/>
      <c r="B76" s="93"/>
      <c r="C76" s="93"/>
      <c r="D76" s="93"/>
      <c r="E76" s="94"/>
      <c r="F76" s="97"/>
      <c r="G76" s="97"/>
      <c r="H76" s="2"/>
      <c r="I76" s="243"/>
      <c r="J76"/>
      <c r="K76" s="30"/>
      <c r="L76" s="2"/>
      <c r="M76" s="70"/>
      <c r="N76" s="243"/>
      <c r="P76" s="30"/>
      <c r="Q76" s="2"/>
      <c r="R76" s="70"/>
      <c r="S76" s="243"/>
      <c r="T76"/>
      <c r="U76" s="30"/>
      <c r="V76" s="30"/>
      <c r="W76" s="70"/>
      <c r="X76" s="243"/>
      <c r="Y76"/>
      <c r="Z76" s="30"/>
      <c r="AA76" s="30"/>
      <c r="AB76" s="30"/>
      <c r="AC76" s="243"/>
      <c r="AD76" s="317"/>
      <c r="AE76" s="83"/>
      <c r="AF76" s="83"/>
      <c r="AG76" s="83"/>
      <c r="AH76" s="83"/>
      <c r="AI76"/>
      <c r="AK76"/>
      <c r="AL76"/>
      <c r="AM76"/>
      <c r="AN76"/>
      <c r="AO76"/>
    </row>
    <row r="77" spans="1:48">
      <c r="A77" s="93"/>
      <c r="B77" s="93"/>
      <c r="C77" s="93"/>
      <c r="D77" s="93"/>
      <c r="E77" s="94"/>
      <c r="F77" s="97"/>
      <c r="G77" s="97"/>
      <c r="H77" s="2"/>
      <c r="I77" s="243"/>
      <c r="J77"/>
      <c r="K77" s="30"/>
      <c r="L77" s="2"/>
      <c r="M77" s="70"/>
      <c r="N77" s="243"/>
      <c r="P77" s="30"/>
      <c r="Q77" s="2"/>
      <c r="R77" s="70"/>
      <c r="S77" s="243"/>
      <c r="T77"/>
      <c r="U77" s="30"/>
      <c r="V77" s="30"/>
      <c r="W77" s="70"/>
      <c r="X77" s="243"/>
      <c r="Y77"/>
      <c r="Z77" s="30"/>
      <c r="AA77" s="30"/>
      <c r="AB77" s="30"/>
      <c r="AC77" s="243"/>
      <c r="AD77" s="317"/>
      <c r="AE77" s="83"/>
      <c r="AF77" s="83"/>
      <c r="AG77" s="83"/>
      <c r="AH77" s="83"/>
      <c r="AI77"/>
      <c r="AK77"/>
      <c r="AL77"/>
      <c r="AM77"/>
      <c r="AN77"/>
      <c r="AO77"/>
    </row>
    <row r="78" spans="1:48">
      <c r="A78" s="95"/>
      <c r="B78" s="95"/>
      <c r="C78" s="95"/>
      <c r="D78" s="95"/>
      <c r="E78" s="96"/>
      <c r="F78" s="42" t="s">
        <v>76</v>
      </c>
      <c r="G78" s="43"/>
      <c r="H78" s="43"/>
      <c r="I78" s="241">
        <f>ROUNDUP(SUM(I74:I77), 0)</f>
        <v>0</v>
      </c>
      <c r="J78"/>
      <c r="K78" s="27"/>
      <c r="L78" s="43"/>
      <c r="M78" s="67"/>
      <c r="N78" s="241">
        <f>ROUNDUP(SUM(N74:N77), 0)</f>
        <v>0</v>
      </c>
      <c r="P78" s="27"/>
      <c r="Q78" s="43"/>
      <c r="R78" s="67"/>
      <c r="S78" s="241">
        <f>ROUNDUP(SUM(S74:S77), 0)</f>
        <v>0</v>
      </c>
      <c r="T78"/>
      <c r="U78" s="27"/>
      <c r="V78" s="27"/>
      <c r="W78" s="67"/>
      <c r="X78" s="241">
        <f>ROUNDUP(SUM(X74:X77), 0)</f>
        <v>0</v>
      </c>
      <c r="Y78"/>
      <c r="Z78" s="27"/>
      <c r="AA78" s="27"/>
      <c r="AB78" s="27"/>
      <c r="AC78" s="241">
        <f>ROUNDUP(SUM(AC74:AC77), 0)</f>
        <v>0</v>
      </c>
      <c r="AD78" s="255">
        <f>SUM(F78:AC78)</f>
        <v>0</v>
      </c>
      <c r="AE78" s="28"/>
      <c r="AF78" s="28"/>
      <c r="AG78" s="28"/>
      <c r="AH78" s="28"/>
      <c r="AI78"/>
      <c r="AK78"/>
      <c r="AL78"/>
      <c r="AM78"/>
      <c r="AN78"/>
      <c r="AO78"/>
    </row>
    <row r="79" spans="1:48" ht="12.6" customHeight="1">
      <c r="A79" s="340" t="s">
        <v>145</v>
      </c>
      <c r="B79" s="341"/>
      <c r="C79" s="341"/>
      <c r="D79" s="341"/>
      <c r="E79" s="342"/>
      <c r="F79" s="23" t="s">
        <v>105</v>
      </c>
      <c r="G79" s="11"/>
      <c r="H79" s="64"/>
      <c r="I79" s="391"/>
      <c r="J79" s="25"/>
      <c r="K79" s="25"/>
      <c r="L79" s="24"/>
      <c r="M79" s="64"/>
      <c r="N79" s="391"/>
      <c r="O79" s="25"/>
      <c r="P79" s="25"/>
      <c r="Q79" s="24"/>
      <c r="R79" s="64"/>
      <c r="S79" s="391"/>
      <c r="T79" s="25"/>
      <c r="U79" s="25"/>
      <c r="V79" s="24"/>
      <c r="W79" s="64"/>
      <c r="X79" s="391"/>
      <c r="Y79" s="25"/>
      <c r="Z79" s="25"/>
      <c r="AA79" s="24"/>
      <c r="AB79" s="64"/>
      <c r="AC79" s="391"/>
      <c r="AD79" s="256">
        <f>SUM(I79:AC79)</f>
        <v>0</v>
      </c>
      <c r="AE79" s="26"/>
      <c r="AF79" s="26"/>
      <c r="AG79" s="26"/>
      <c r="AH79"/>
      <c r="AI79"/>
      <c r="AK79"/>
      <c r="AL79"/>
      <c r="AM79"/>
      <c r="AN79"/>
      <c r="AO79"/>
    </row>
    <row r="80" spans="1:48">
      <c r="A80" s="343"/>
      <c r="B80" s="344"/>
      <c r="C80" s="344"/>
      <c r="D80" s="344"/>
      <c r="E80" s="345"/>
      <c r="F80" s="18" t="s">
        <v>109</v>
      </c>
      <c r="G80" s="2"/>
      <c r="H80" s="66"/>
      <c r="I80" s="390"/>
      <c r="J80" s="26"/>
      <c r="K80" s="26"/>
      <c r="L80"/>
      <c r="M80" s="66"/>
      <c r="N80" s="390"/>
      <c r="O80" s="26"/>
      <c r="P80" s="26"/>
      <c r="Q80"/>
      <c r="R80" s="66"/>
      <c r="S80" s="390"/>
      <c r="T80" s="26"/>
      <c r="U80" s="26"/>
      <c r="W80" s="66"/>
      <c r="X80" s="390"/>
      <c r="Y80" s="26"/>
      <c r="Z80" s="26"/>
      <c r="AA80"/>
      <c r="AB80" s="66"/>
      <c r="AC80" s="390"/>
      <c r="AD80" s="256">
        <f>SUM(I80:AC80)</f>
        <v>0</v>
      </c>
      <c r="AE80" s="360"/>
      <c r="AF80" s="26"/>
      <c r="AG80" s="26"/>
      <c r="AH80"/>
      <c r="AI80"/>
      <c r="AK80"/>
      <c r="AL80"/>
      <c r="AM80"/>
      <c r="AN80"/>
      <c r="AO80"/>
    </row>
    <row r="81" spans="1:16373">
      <c r="A81" s="346"/>
      <c r="B81" s="347"/>
      <c r="C81" s="347"/>
      <c r="D81" s="347"/>
      <c r="E81" s="348"/>
      <c r="F81" s="42" t="s">
        <v>77</v>
      </c>
      <c r="G81" s="43"/>
      <c r="H81" s="63"/>
      <c r="I81" s="249">
        <f>SUM(I79:I80)</f>
        <v>0</v>
      </c>
      <c r="J81" s="31"/>
      <c r="K81" s="31"/>
      <c r="L81" s="35"/>
      <c r="M81" s="71"/>
      <c r="N81" s="249">
        <f>SUM(N79:Q80)</f>
        <v>0</v>
      </c>
      <c r="O81" s="31"/>
      <c r="P81" s="31"/>
      <c r="Q81" s="35"/>
      <c r="R81" s="71"/>
      <c r="S81" s="249">
        <f>SUM(S79:S80)</f>
        <v>0</v>
      </c>
      <c r="T81" s="31"/>
      <c r="U81" s="31"/>
      <c r="V81" s="35"/>
      <c r="W81" s="71"/>
      <c r="X81" s="249">
        <f>SUM(X79:X80)</f>
        <v>0</v>
      </c>
      <c r="Y81" s="31"/>
      <c r="Z81" s="31"/>
      <c r="AA81" s="35"/>
      <c r="AB81" s="71"/>
      <c r="AC81" s="249">
        <f>SUM(AC79:AC80)</f>
        <v>0</v>
      </c>
      <c r="AD81" s="255">
        <f>SUM(I81:AC81)</f>
        <v>0</v>
      </c>
      <c r="AE81" s="77"/>
      <c r="AF81" s="10"/>
      <c r="AG81" s="10"/>
      <c r="AH81" s="254"/>
      <c r="AI81"/>
      <c r="AK81"/>
      <c r="AL81"/>
      <c r="AM81"/>
      <c r="AN81"/>
      <c r="AO81"/>
    </row>
    <row r="82" spans="1:16373" ht="13.5" thickBot="1">
      <c r="A82" s="404" t="s">
        <v>43</v>
      </c>
      <c r="B82" s="405"/>
      <c r="C82" s="405"/>
      <c r="D82" s="405"/>
      <c r="E82" s="406"/>
      <c r="F82" s="407"/>
      <c r="G82" s="407"/>
      <c r="H82" s="408"/>
      <c r="I82" s="434">
        <f>'Federal Detail'!J83</f>
        <v>0.63500000000000001</v>
      </c>
      <c r="J82" s="409"/>
      <c r="K82" s="410"/>
      <c r="L82" s="407"/>
      <c r="M82" s="408"/>
      <c r="N82" s="434">
        <f>'Federal Detail'!O83</f>
        <v>0.63500000000000001</v>
      </c>
      <c r="O82" s="411"/>
      <c r="P82" s="410"/>
      <c r="Q82" s="407"/>
      <c r="R82" s="408"/>
      <c r="S82" s="434">
        <f>'Federal Detail'!T83</f>
        <v>0.63500000000000001</v>
      </c>
      <c r="T82" s="410"/>
      <c r="U82" s="410"/>
      <c r="V82" s="407"/>
      <c r="W82" s="408"/>
      <c r="X82" s="434">
        <f>'Federal Detail'!Y83</f>
        <v>0.63500000000000001</v>
      </c>
      <c r="Y82" s="411"/>
      <c r="Z82" s="410"/>
      <c r="AA82" s="407"/>
      <c r="AB82" s="408"/>
      <c r="AC82" s="434">
        <f>'Federal Detail'!AD83</f>
        <v>0.63500000000000001</v>
      </c>
      <c r="AD82" s="412"/>
      <c r="AE82" s="10"/>
      <c r="AF82" s="10"/>
      <c r="AG82" s="10"/>
      <c r="AH82" s="254"/>
      <c r="AI82"/>
      <c r="AK82"/>
      <c r="AL82"/>
      <c r="AM82"/>
      <c r="AN82"/>
      <c r="AO82"/>
    </row>
    <row r="83" spans="1:16373" s="53" customFormat="1" ht="16.5" thickBot="1">
      <c r="A83" s="328" t="s">
        <v>57</v>
      </c>
      <c r="B83" s="329"/>
      <c r="C83" s="329"/>
      <c r="D83" s="329"/>
      <c r="E83" s="330"/>
      <c r="F83"/>
      <c r="G83"/>
      <c r="H83" s="10"/>
      <c r="I83" s="435">
        <f>SUM(I44,I48,I51,I58,I61,I64,I67,I70,I73,I78,I81)</f>
        <v>0</v>
      </c>
      <c r="J83" s="10"/>
      <c r="K83" s="26"/>
      <c r="L83"/>
      <c r="M83" s="403"/>
      <c r="N83" s="435">
        <f>SUM(N44,N48,N51,N58,N61,N64,N67,N70,N73,N78, N81)</f>
        <v>0</v>
      </c>
      <c r="O83" s="10"/>
      <c r="P83" s="26"/>
      <c r="Q83"/>
      <c r="R83" s="10"/>
      <c r="S83" s="435">
        <f>SUM(S44,S48,S51,S58,S61,S64,S67,S70,S73,S78,S81)</f>
        <v>0</v>
      </c>
      <c r="T83" s="26"/>
      <c r="U83" s="26"/>
      <c r="V83"/>
      <c r="W83" s="10"/>
      <c r="X83" s="435">
        <f>SUM(X44,X48,X51,X58,X61,X64,X67,X70,X73,X78, X81)</f>
        <v>0</v>
      </c>
      <c r="Y83" s="10"/>
      <c r="Z83" s="26"/>
      <c r="AA83"/>
      <c r="AB83" s="10"/>
      <c r="AC83" s="435">
        <f>SUM(AC44,AC48,AC51,AC58,AC61,AC64,AC67,AC70,AC73,AC78, AC81)</f>
        <v>0</v>
      </c>
      <c r="AD83" s="320">
        <f>SUM(I83:AC83)</f>
        <v>0</v>
      </c>
      <c r="AE83" s="10"/>
      <c r="AF83" s="10"/>
      <c r="AG83" s="10"/>
      <c r="AH83" s="1"/>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c r="AMK83"/>
      <c r="AML83"/>
      <c r="AMM83"/>
      <c r="AMN83"/>
      <c r="AMO83"/>
      <c r="AMP83"/>
      <c r="AMQ83"/>
      <c r="AMR83"/>
      <c r="AMS83"/>
      <c r="AMT83"/>
      <c r="AMU83"/>
      <c r="AMV83"/>
      <c r="AMW83"/>
      <c r="AMX83"/>
      <c r="AMY83"/>
      <c r="AMZ83"/>
      <c r="ANA83"/>
      <c r="ANB83"/>
      <c r="ANC83"/>
      <c r="AND83"/>
      <c r="ANE83"/>
      <c r="ANF83"/>
      <c r="ANG83"/>
      <c r="ANH83"/>
      <c r="ANI83"/>
      <c r="ANJ83"/>
      <c r="ANK83"/>
      <c r="ANL83"/>
      <c r="ANM83"/>
      <c r="ANN83"/>
      <c r="ANO83"/>
      <c r="ANP83"/>
      <c r="ANQ83"/>
      <c r="ANR83"/>
      <c r="ANS83"/>
      <c r="ANT83"/>
      <c r="ANU83"/>
      <c r="ANV83"/>
      <c r="ANW83"/>
      <c r="ANX83"/>
      <c r="ANY83"/>
      <c r="ANZ83"/>
      <c r="AOA83"/>
      <c r="AOB83"/>
      <c r="AOC83"/>
      <c r="AOD83"/>
      <c r="AOE83"/>
      <c r="AOF83"/>
      <c r="AOG83"/>
      <c r="AOH83"/>
      <c r="AOI83"/>
      <c r="AOJ83"/>
      <c r="AOK83"/>
      <c r="AOL83"/>
      <c r="AOM83"/>
      <c r="AON83"/>
      <c r="AOO83"/>
      <c r="AOP83"/>
      <c r="AOQ83"/>
      <c r="AOR83"/>
      <c r="AOS83"/>
      <c r="AOT83"/>
      <c r="AOU83"/>
      <c r="AOV83"/>
      <c r="AOW83"/>
      <c r="AOX83"/>
      <c r="AOY83"/>
      <c r="AOZ83"/>
      <c r="APA83"/>
      <c r="APB83"/>
      <c r="APC83"/>
      <c r="APD83"/>
      <c r="APE83"/>
      <c r="APF83"/>
      <c r="APG83"/>
      <c r="APH83"/>
      <c r="API83"/>
      <c r="APJ83"/>
      <c r="APK83"/>
      <c r="APL83"/>
      <c r="APM83"/>
      <c r="APN83"/>
      <c r="APO83"/>
      <c r="APP83"/>
      <c r="APQ83"/>
      <c r="APR83"/>
      <c r="APS83"/>
      <c r="APT83"/>
      <c r="APU83"/>
      <c r="APV83"/>
      <c r="APW83"/>
      <c r="APX83"/>
      <c r="APY83"/>
      <c r="APZ83"/>
      <c r="AQA83"/>
      <c r="AQB83"/>
      <c r="AQC83"/>
      <c r="AQD83"/>
      <c r="AQE83"/>
      <c r="AQF83"/>
      <c r="AQG83"/>
      <c r="AQH83"/>
      <c r="AQI83"/>
      <c r="AQJ83"/>
      <c r="AQK83"/>
      <c r="AQL83"/>
      <c r="AQM83"/>
      <c r="AQN83"/>
      <c r="AQO83"/>
      <c r="AQP83"/>
      <c r="AQQ83"/>
      <c r="AQR83"/>
      <c r="AQS83"/>
      <c r="AQT83"/>
      <c r="AQU83"/>
      <c r="AQV83"/>
      <c r="AQW83"/>
      <c r="AQX83"/>
      <c r="AQY83"/>
      <c r="AQZ83"/>
      <c r="ARA83"/>
      <c r="ARB83"/>
      <c r="ARC83"/>
      <c r="ARD83"/>
      <c r="ARE83"/>
      <c r="ARF83"/>
      <c r="ARG83"/>
      <c r="ARH83"/>
      <c r="ARI83"/>
      <c r="ARJ83"/>
      <c r="ARK83"/>
      <c r="ARL83"/>
      <c r="ARM83"/>
      <c r="ARN83"/>
      <c r="ARO83"/>
      <c r="ARP83"/>
      <c r="ARQ83"/>
      <c r="ARR83"/>
      <c r="ARS83"/>
      <c r="ART83"/>
      <c r="ARU83"/>
      <c r="ARV83"/>
      <c r="ARW83"/>
      <c r="ARX83"/>
      <c r="ARY83"/>
      <c r="ARZ83"/>
      <c r="ASA83"/>
      <c r="ASB83"/>
      <c r="ASC83"/>
      <c r="ASD83"/>
      <c r="ASE83"/>
      <c r="ASF83"/>
      <c r="ASG83"/>
      <c r="ASH83"/>
      <c r="ASI83"/>
      <c r="ASJ83"/>
      <c r="ASK83"/>
      <c r="ASL83"/>
      <c r="ASM83"/>
      <c r="ASN83"/>
      <c r="ASO83"/>
      <c r="ASP83"/>
      <c r="ASQ83"/>
      <c r="ASR83"/>
      <c r="ASS83"/>
      <c r="AST83"/>
      <c r="ASU83"/>
      <c r="ASV83"/>
      <c r="ASW83"/>
      <c r="ASX83"/>
      <c r="ASY83"/>
      <c r="ASZ83"/>
      <c r="ATA83"/>
      <c r="ATB83"/>
      <c r="ATC83"/>
      <c r="ATD83"/>
      <c r="ATE83"/>
      <c r="ATF83"/>
      <c r="ATG83"/>
      <c r="ATH83"/>
      <c r="ATI83"/>
      <c r="ATJ83"/>
      <c r="ATK83"/>
      <c r="ATL83"/>
      <c r="ATM83"/>
      <c r="ATN83"/>
      <c r="ATO83"/>
      <c r="ATP83"/>
      <c r="ATQ83"/>
      <c r="ATR83"/>
      <c r="ATS83"/>
      <c r="ATT83"/>
      <c r="ATU83"/>
      <c r="ATV83"/>
      <c r="ATW83"/>
      <c r="ATX83"/>
      <c r="ATY83"/>
      <c r="ATZ83"/>
      <c r="AUA83"/>
      <c r="AUB83"/>
      <c r="AUC83"/>
      <c r="AUD83"/>
      <c r="AUE83"/>
      <c r="AUF83"/>
      <c r="AUG83"/>
      <c r="AUH83"/>
      <c r="AUI83"/>
      <c r="AUJ83"/>
      <c r="AUK83"/>
      <c r="AUL83"/>
      <c r="AUM83"/>
      <c r="AUN83"/>
      <c r="AUO83"/>
      <c r="AUP83"/>
      <c r="AUQ83"/>
      <c r="AUR83"/>
      <c r="AUS83"/>
      <c r="AUT83"/>
      <c r="AUU83"/>
      <c r="AUV83"/>
      <c r="AUW83"/>
      <c r="AUX83"/>
      <c r="AUY83"/>
      <c r="AUZ83"/>
      <c r="AVA83"/>
      <c r="AVB83"/>
      <c r="AVC83"/>
      <c r="AVD83"/>
      <c r="AVE83"/>
      <c r="AVF83"/>
      <c r="AVG83"/>
      <c r="AVH83"/>
      <c r="AVI83"/>
      <c r="AVJ83"/>
      <c r="AVK83"/>
      <c r="AVL83"/>
      <c r="AVM83"/>
      <c r="AVN83"/>
      <c r="AVO83"/>
      <c r="AVP83"/>
      <c r="AVQ83"/>
      <c r="AVR83"/>
      <c r="AVS83"/>
      <c r="AVT83"/>
      <c r="AVU83"/>
      <c r="AVV83"/>
      <c r="AVW83"/>
      <c r="AVX83"/>
      <c r="AVY83"/>
      <c r="AVZ83"/>
      <c r="AWA83"/>
      <c r="AWB83"/>
      <c r="AWC83"/>
      <c r="AWD83"/>
      <c r="AWE83"/>
      <c r="AWF83"/>
      <c r="AWG83"/>
      <c r="AWH83"/>
      <c r="AWI83"/>
      <c r="AWJ83"/>
      <c r="AWK83"/>
      <c r="AWL83"/>
      <c r="AWM83"/>
      <c r="AWN83"/>
      <c r="AWO83"/>
      <c r="AWP83"/>
      <c r="AWQ83"/>
      <c r="AWR83"/>
      <c r="AWS83"/>
      <c r="AWT83"/>
      <c r="AWU83"/>
      <c r="AWV83"/>
      <c r="AWW83"/>
      <c r="AWX83"/>
      <c r="AWY83"/>
      <c r="AWZ83"/>
      <c r="AXA83"/>
      <c r="AXB83"/>
      <c r="AXC83"/>
      <c r="AXD83"/>
      <c r="AXE83"/>
      <c r="AXF83"/>
      <c r="AXG83"/>
      <c r="AXH83"/>
      <c r="AXI83"/>
      <c r="AXJ83"/>
      <c r="AXK83"/>
      <c r="AXL83"/>
      <c r="AXM83"/>
      <c r="AXN83"/>
      <c r="AXO83"/>
      <c r="AXP83"/>
      <c r="AXQ83"/>
      <c r="AXR83"/>
      <c r="AXS83"/>
      <c r="AXT83"/>
      <c r="AXU83"/>
      <c r="AXV83"/>
      <c r="AXW83"/>
      <c r="AXX83"/>
      <c r="AXY83"/>
      <c r="AXZ83"/>
      <c r="AYA83"/>
      <c r="AYB83"/>
      <c r="AYC83"/>
      <c r="AYD83"/>
      <c r="AYE83"/>
      <c r="AYF83"/>
      <c r="AYG83"/>
      <c r="AYH83"/>
      <c r="AYI83"/>
      <c r="AYJ83"/>
      <c r="AYK83"/>
      <c r="AYL83"/>
      <c r="AYM83"/>
      <c r="AYN83"/>
      <c r="AYO83"/>
      <c r="AYP83"/>
      <c r="AYQ83"/>
      <c r="AYR83"/>
      <c r="AYS83"/>
      <c r="AYT83"/>
      <c r="AYU83"/>
      <c r="AYV83"/>
      <c r="AYW83"/>
      <c r="AYX83"/>
      <c r="AYY83"/>
      <c r="AYZ83"/>
      <c r="AZA83"/>
      <c r="AZB83"/>
      <c r="AZC83"/>
      <c r="AZD83"/>
      <c r="AZE83"/>
      <c r="AZF83"/>
      <c r="AZG83"/>
      <c r="AZH83"/>
      <c r="AZI83"/>
      <c r="AZJ83"/>
      <c r="AZK83"/>
      <c r="AZL83"/>
      <c r="AZM83"/>
      <c r="AZN83"/>
      <c r="AZO83"/>
      <c r="AZP83"/>
      <c r="AZQ83"/>
      <c r="AZR83"/>
      <c r="AZS83"/>
      <c r="AZT83"/>
      <c r="AZU83"/>
      <c r="AZV83"/>
      <c r="AZW83"/>
      <c r="AZX83"/>
      <c r="AZY83"/>
      <c r="AZZ83"/>
      <c r="BAA83"/>
      <c r="BAB83"/>
      <c r="BAC83"/>
      <c r="BAD83"/>
      <c r="BAE83"/>
      <c r="BAF83"/>
      <c r="BAG83"/>
      <c r="BAH83"/>
      <c r="BAI83"/>
      <c r="BAJ83"/>
      <c r="BAK83"/>
      <c r="BAL83"/>
      <c r="BAM83"/>
      <c r="BAN83"/>
      <c r="BAO83"/>
      <c r="BAP83"/>
      <c r="BAQ83"/>
      <c r="BAR83"/>
      <c r="BAS83"/>
      <c r="BAT83"/>
      <c r="BAU83"/>
      <c r="BAV83"/>
      <c r="BAW83"/>
      <c r="BAX83"/>
      <c r="BAY83"/>
      <c r="BAZ83"/>
      <c r="BBA83"/>
      <c r="BBB83"/>
      <c r="BBC83"/>
      <c r="BBD83"/>
      <c r="BBE83"/>
      <c r="BBF83"/>
      <c r="BBG83"/>
      <c r="BBH83"/>
      <c r="BBI83"/>
      <c r="BBJ83"/>
      <c r="BBK83"/>
      <c r="BBL83"/>
      <c r="BBM83"/>
      <c r="BBN83"/>
      <c r="BBO83"/>
      <c r="BBP83"/>
      <c r="BBQ83"/>
      <c r="BBR83"/>
      <c r="BBS83"/>
      <c r="BBT83"/>
      <c r="BBU83"/>
      <c r="BBV83"/>
      <c r="BBW83"/>
      <c r="BBX83"/>
      <c r="BBY83"/>
      <c r="BBZ83"/>
      <c r="BCA83"/>
      <c r="BCB83"/>
      <c r="BCC83"/>
      <c r="BCD83"/>
      <c r="BCE83"/>
      <c r="BCF83"/>
      <c r="BCG83"/>
      <c r="BCH83"/>
      <c r="BCI83"/>
      <c r="BCJ83"/>
      <c r="BCK83"/>
      <c r="BCL83"/>
      <c r="BCM83"/>
      <c r="BCN83"/>
      <c r="BCO83"/>
      <c r="BCP83"/>
      <c r="BCQ83"/>
      <c r="BCR83"/>
      <c r="BCS83"/>
      <c r="BCT83"/>
      <c r="BCU83"/>
      <c r="BCV83"/>
      <c r="BCW83"/>
      <c r="BCX83"/>
      <c r="BCY83"/>
      <c r="BCZ83"/>
      <c r="BDA83"/>
      <c r="BDB83"/>
      <c r="BDC83"/>
      <c r="BDD83"/>
      <c r="BDE83"/>
      <c r="BDF83"/>
      <c r="BDG83"/>
      <c r="BDH83"/>
      <c r="BDI83"/>
      <c r="BDJ83"/>
      <c r="BDK83"/>
      <c r="BDL83"/>
      <c r="BDM83"/>
      <c r="BDN83"/>
      <c r="BDO83"/>
      <c r="BDP83"/>
      <c r="BDQ83"/>
      <c r="BDR83"/>
      <c r="BDS83"/>
      <c r="BDT83"/>
      <c r="BDU83"/>
      <c r="BDV83"/>
      <c r="BDW83"/>
      <c r="BDX83"/>
      <c r="BDY83"/>
      <c r="BDZ83"/>
      <c r="BEA83"/>
      <c r="BEB83"/>
      <c r="BEC83"/>
      <c r="BED83"/>
      <c r="BEE83"/>
      <c r="BEF83"/>
      <c r="BEG83"/>
      <c r="BEH83"/>
      <c r="BEI83"/>
      <c r="BEJ83"/>
      <c r="BEK83"/>
      <c r="BEL83"/>
      <c r="BEM83"/>
      <c r="BEN83"/>
      <c r="BEO83"/>
      <c r="BEP83"/>
      <c r="BEQ83"/>
      <c r="BER83"/>
      <c r="BES83"/>
      <c r="BET83"/>
      <c r="BEU83"/>
      <c r="BEV83"/>
      <c r="BEW83"/>
      <c r="BEX83"/>
      <c r="BEY83"/>
      <c r="BEZ83"/>
      <c r="BFA83"/>
      <c r="BFB83"/>
      <c r="BFC83"/>
      <c r="BFD83"/>
      <c r="BFE83"/>
      <c r="BFF83"/>
      <c r="BFG83"/>
      <c r="BFH83"/>
      <c r="BFI83"/>
      <c r="BFJ83"/>
      <c r="BFK83"/>
      <c r="BFL83"/>
      <c r="BFM83"/>
      <c r="BFN83"/>
      <c r="BFO83"/>
      <c r="BFP83"/>
      <c r="BFQ83"/>
      <c r="BFR83"/>
      <c r="BFS83"/>
      <c r="BFT83"/>
      <c r="BFU83"/>
      <c r="BFV83"/>
      <c r="BFW83"/>
      <c r="BFX83"/>
      <c r="BFY83"/>
      <c r="BFZ83"/>
      <c r="BGA83"/>
      <c r="BGB83"/>
      <c r="BGC83"/>
      <c r="BGD83"/>
      <c r="BGE83"/>
      <c r="BGF83"/>
      <c r="BGG83"/>
      <c r="BGH83"/>
      <c r="BGI83"/>
      <c r="BGJ83"/>
      <c r="BGK83"/>
      <c r="BGL83"/>
      <c r="BGM83"/>
      <c r="BGN83"/>
      <c r="BGO83"/>
      <c r="BGP83"/>
      <c r="BGQ83"/>
      <c r="BGR83"/>
      <c r="BGS83"/>
      <c r="BGT83"/>
      <c r="BGU83"/>
      <c r="BGV83"/>
      <c r="BGW83"/>
      <c r="BGX83"/>
      <c r="BGY83"/>
      <c r="BGZ83"/>
      <c r="BHA83"/>
      <c r="BHB83"/>
      <c r="BHC83"/>
      <c r="BHD83"/>
      <c r="BHE83"/>
      <c r="BHF83"/>
      <c r="BHG83"/>
      <c r="BHH83"/>
      <c r="BHI83"/>
      <c r="BHJ83"/>
      <c r="BHK83"/>
      <c r="BHL83"/>
      <c r="BHM83"/>
      <c r="BHN83"/>
      <c r="BHO83"/>
      <c r="BHP83"/>
      <c r="BHQ83"/>
      <c r="BHR83"/>
      <c r="BHS83"/>
      <c r="BHT83"/>
      <c r="BHU83"/>
      <c r="BHV83"/>
      <c r="BHW83"/>
      <c r="BHX83"/>
      <c r="BHY83"/>
      <c r="BHZ83"/>
      <c r="BIA83"/>
      <c r="BIB83"/>
      <c r="BIC83"/>
      <c r="BID83"/>
      <c r="BIE83"/>
      <c r="BIF83"/>
      <c r="BIG83"/>
      <c r="BIH83"/>
      <c r="BII83"/>
      <c r="BIJ83"/>
      <c r="BIK83"/>
      <c r="BIL83"/>
      <c r="BIM83"/>
      <c r="BIN83"/>
      <c r="BIO83"/>
      <c r="BIP83"/>
      <c r="BIQ83"/>
      <c r="BIR83"/>
      <c r="BIS83"/>
      <c r="BIT83"/>
      <c r="BIU83"/>
      <c r="BIV83"/>
      <c r="BIW83"/>
      <c r="BIX83"/>
      <c r="BIY83"/>
      <c r="BIZ83"/>
      <c r="BJA83"/>
      <c r="BJB83"/>
      <c r="BJC83"/>
      <c r="BJD83"/>
      <c r="BJE83"/>
      <c r="BJF83"/>
      <c r="BJG83"/>
      <c r="BJH83"/>
      <c r="BJI83"/>
      <c r="BJJ83"/>
      <c r="BJK83"/>
      <c r="BJL83"/>
      <c r="BJM83"/>
      <c r="BJN83"/>
      <c r="BJO83"/>
      <c r="BJP83"/>
      <c r="BJQ83"/>
      <c r="BJR83"/>
      <c r="BJS83"/>
      <c r="BJT83"/>
      <c r="BJU83"/>
      <c r="BJV83"/>
      <c r="BJW83"/>
      <c r="BJX83"/>
      <c r="BJY83"/>
      <c r="BJZ83"/>
      <c r="BKA83"/>
      <c r="BKB83"/>
      <c r="BKC83"/>
      <c r="BKD83"/>
      <c r="BKE83"/>
      <c r="BKF83"/>
      <c r="BKG83"/>
      <c r="BKH83"/>
      <c r="BKI83"/>
      <c r="BKJ83"/>
      <c r="BKK83"/>
      <c r="BKL83"/>
      <c r="BKM83"/>
      <c r="BKN83"/>
      <c r="BKO83"/>
      <c r="BKP83"/>
      <c r="BKQ83"/>
      <c r="BKR83"/>
      <c r="BKS83"/>
      <c r="BKT83"/>
      <c r="BKU83"/>
      <c r="BKV83"/>
      <c r="BKW83"/>
      <c r="BKX83"/>
      <c r="BKY83"/>
      <c r="BKZ83"/>
      <c r="BLA83"/>
      <c r="BLB83"/>
      <c r="BLC83"/>
      <c r="BLD83"/>
      <c r="BLE83"/>
      <c r="BLF83"/>
      <c r="BLG83"/>
      <c r="BLH83"/>
      <c r="BLI83"/>
      <c r="BLJ83"/>
      <c r="BLK83"/>
      <c r="BLL83"/>
      <c r="BLM83"/>
      <c r="BLN83"/>
      <c r="BLO83"/>
      <c r="BLP83"/>
      <c r="BLQ83"/>
      <c r="BLR83"/>
      <c r="BLS83"/>
      <c r="BLT83"/>
      <c r="BLU83"/>
      <c r="BLV83"/>
      <c r="BLW83"/>
      <c r="BLX83"/>
      <c r="BLY83"/>
      <c r="BLZ83"/>
      <c r="BMA83"/>
      <c r="BMB83"/>
      <c r="BMC83"/>
      <c r="BMD83"/>
      <c r="BME83"/>
      <c r="BMF83"/>
      <c r="BMG83"/>
      <c r="BMH83"/>
      <c r="BMI83"/>
      <c r="BMJ83"/>
      <c r="BMK83"/>
      <c r="BML83"/>
      <c r="BMM83"/>
      <c r="BMN83"/>
      <c r="BMO83"/>
      <c r="BMP83"/>
      <c r="BMQ83"/>
      <c r="BMR83"/>
      <c r="BMS83"/>
      <c r="BMT83"/>
      <c r="BMU83"/>
      <c r="BMV83"/>
      <c r="BMW83"/>
      <c r="BMX83"/>
      <c r="BMY83"/>
      <c r="BMZ83"/>
      <c r="BNA83"/>
      <c r="BNB83"/>
      <c r="BNC83"/>
      <c r="BND83"/>
      <c r="BNE83"/>
      <c r="BNF83"/>
      <c r="BNG83"/>
      <c r="BNH83"/>
      <c r="BNI83"/>
      <c r="BNJ83"/>
      <c r="BNK83"/>
      <c r="BNL83"/>
      <c r="BNM83"/>
      <c r="BNN83"/>
      <c r="BNO83"/>
      <c r="BNP83"/>
      <c r="BNQ83"/>
      <c r="BNR83"/>
      <c r="BNS83"/>
      <c r="BNT83"/>
      <c r="BNU83"/>
      <c r="BNV83"/>
      <c r="BNW83"/>
      <c r="BNX83"/>
      <c r="BNY83"/>
      <c r="BNZ83"/>
      <c r="BOA83"/>
      <c r="BOB83"/>
      <c r="BOC83"/>
      <c r="BOD83"/>
      <c r="BOE83"/>
      <c r="BOF83"/>
      <c r="BOG83"/>
      <c r="BOH83"/>
      <c r="BOI83"/>
      <c r="BOJ83"/>
      <c r="BOK83"/>
      <c r="BOL83"/>
      <c r="BOM83"/>
      <c r="BON83"/>
      <c r="BOO83"/>
      <c r="BOP83"/>
      <c r="BOQ83"/>
      <c r="BOR83"/>
      <c r="BOS83"/>
      <c r="BOT83"/>
      <c r="BOU83"/>
      <c r="BOV83"/>
      <c r="BOW83"/>
      <c r="BOX83"/>
      <c r="BOY83"/>
      <c r="BOZ83"/>
      <c r="BPA83"/>
      <c r="BPB83"/>
      <c r="BPC83"/>
      <c r="BPD83"/>
      <c r="BPE83"/>
      <c r="BPF83"/>
      <c r="BPG83"/>
      <c r="BPH83"/>
      <c r="BPI83"/>
      <c r="BPJ83"/>
      <c r="BPK83"/>
      <c r="BPL83"/>
      <c r="BPM83"/>
      <c r="BPN83"/>
      <c r="BPO83"/>
      <c r="BPP83"/>
      <c r="BPQ83"/>
      <c r="BPR83"/>
      <c r="BPS83"/>
      <c r="BPT83"/>
      <c r="BPU83"/>
      <c r="BPV83"/>
      <c r="BPW83"/>
      <c r="BPX83"/>
      <c r="BPY83"/>
      <c r="BPZ83"/>
      <c r="BQA83"/>
      <c r="BQB83"/>
      <c r="BQC83"/>
      <c r="BQD83"/>
      <c r="BQE83"/>
      <c r="BQF83"/>
      <c r="BQG83"/>
      <c r="BQH83"/>
      <c r="BQI83"/>
      <c r="BQJ83"/>
      <c r="BQK83"/>
      <c r="BQL83"/>
      <c r="BQM83"/>
      <c r="BQN83"/>
      <c r="BQO83"/>
      <c r="BQP83"/>
      <c r="BQQ83"/>
      <c r="BQR83"/>
      <c r="BQS83"/>
      <c r="BQT83"/>
      <c r="BQU83"/>
      <c r="BQV83"/>
      <c r="BQW83"/>
      <c r="BQX83"/>
      <c r="BQY83"/>
      <c r="BQZ83"/>
      <c r="BRA83"/>
      <c r="BRB83"/>
      <c r="BRC83"/>
      <c r="BRD83"/>
      <c r="BRE83"/>
      <c r="BRF83"/>
      <c r="BRG83"/>
      <c r="BRH83"/>
      <c r="BRI83"/>
      <c r="BRJ83"/>
      <c r="BRK83"/>
      <c r="BRL83"/>
      <c r="BRM83"/>
      <c r="BRN83"/>
      <c r="BRO83"/>
      <c r="BRP83"/>
      <c r="BRQ83"/>
      <c r="BRR83"/>
      <c r="BRS83"/>
      <c r="BRT83"/>
      <c r="BRU83"/>
      <c r="BRV83"/>
      <c r="BRW83"/>
      <c r="BRX83"/>
      <c r="BRY83"/>
      <c r="BRZ83"/>
      <c r="BSA83"/>
      <c r="BSB83"/>
      <c r="BSC83"/>
      <c r="BSD83"/>
      <c r="BSE83"/>
      <c r="BSF83"/>
      <c r="BSG83"/>
      <c r="BSH83"/>
      <c r="BSI83"/>
      <c r="BSJ83"/>
      <c r="BSK83"/>
      <c r="BSL83"/>
      <c r="BSM83"/>
      <c r="BSN83"/>
      <c r="BSO83"/>
      <c r="BSP83"/>
      <c r="BSQ83"/>
      <c r="BSR83"/>
      <c r="BSS83"/>
      <c r="BST83"/>
      <c r="BSU83"/>
      <c r="BSV83"/>
      <c r="BSW83"/>
      <c r="BSX83"/>
      <c r="BSY83"/>
      <c r="BSZ83"/>
      <c r="BTA83"/>
      <c r="BTB83"/>
      <c r="BTC83"/>
      <c r="BTD83"/>
      <c r="BTE83"/>
      <c r="BTF83"/>
      <c r="BTG83"/>
      <c r="BTH83"/>
      <c r="BTI83"/>
      <c r="BTJ83"/>
      <c r="BTK83"/>
      <c r="BTL83"/>
      <c r="BTM83"/>
      <c r="BTN83"/>
      <c r="BTO83"/>
      <c r="BTP83"/>
      <c r="BTQ83"/>
      <c r="BTR83"/>
      <c r="BTS83"/>
      <c r="BTT83"/>
      <c r="BTU83"/>
      <c r="BTV83"/>
      <c r="BTW83"/>
      <c r="BTX83"/>
      <c r="BTY83"/>
      <c r="BTZ83"/>
      <c r="BUA83"/>
      <c r="BUB83"/>
      <c r="BUC83"/>
      <c r="BUD83"/>
      <c r="BUE83"/>
      <c r="BUF83"/>
      <c r="BUG83"/>
      <c r="BUH83"/>
      <c r="BUI83"/>
      <c r="BUJ83"/>
      <c r="BUK83"/>
      <c r="BUL83"/>
      <c r="BUM83"/>
      <c r="BUN83"/>
      <c r="BUO83"/>
      <c r="BUP83"/>
      <c r="BUQ83"/>
      <c r="BUR83"/>
      <c r="BUS83"/>
      <c r="BUT83"/>
      <c r="BUU83"/>
      <c r="BUV83"/>
      <c r="BUW83"/>
      <c r="BUX83"/>
      <c r="BUY83"/>
      <c r="BUZ83"/>
      <c r="BVA83"/>
      <c r="BVB83"/>
      <c r="BVC83"/>
      <c r="BVD83"/>
      <c r="BVE83"/>
      <c r="BVF83"/>
      <c r="BVG83"/>
      <c r="BVH83"/>
      <c r="BVI83"/>
      <c r="BVJ83"/>
      <c r="BVK83"/>
      <c r="BVL83"/>
      <c r="BVM83"/>
      <c r="BVN83"/>
      <c r="BVO83"/>
      <c r="BVP83"/>
      <c r="BVQ83"/>
      <c r="BVR83"/>
      <c r="BVS83"/>
      <c r="BVT83"/>
      <c r="BVU83"/>
      <c r="BVV83"/>
      <c r="BVW83"/>
      <c r="BVX83"/>
      <c r="BVY83"/>
      <c r="BVZ83"/>
      <c r="BWA83"/>
      <c r="BWB83"/>
      <c r="BWC83"/>
      <c r="BWD83"/>
      <c r="BWE83"/>
      <c r="BWF83"/>
      <c r="BWG83"/>
      <c r="BWH83"/>
      <c r="BWI83"/>
      <c r="BWJ83"/>
      <c r="BWK83"/>
      <c r="BWL83"/>
      <c r="BWM83"/>
      <c r="BWN83"/>
      <c r="BWO83"/>
      <c r="BWP83"/>
      <c r="BWQ83"/>
      <c r="BWR83"/>
      <c r="BWS83"/>
      <c r="BWT83"/>
      <c r="BWU83"/>
      <c r="BWV83"/>
      <c r="BWW83"/>
      <c r="BWX83"/>
      <c r="BWY83"/>
      <c r="BWZ83"/>
      <c r="BXA83"/>
      <c r="BXB83"/>
      <c r="BXC83"/>
      <c r="BXD83"/>
      <c r="BXE83"/>
      <c r="BXF83"/>
      <c r="BXG83"/>
      <c r="BXH83"/>
      <c r="BXI83"/>
      <c r="BXJ83"/>
      <c r="BXK83"/>
      <c r="BXL83"/>
      <c r="BXM83"/>
      <c r="BXN83"/>
      <c r="BXO83"/>
      <c r="BXP83"/>
      <c r="BXQ83"/>
      <c r="BXR83"/>
      <c r="BXS83"/>
      <c r="BXT83"/>
      <c r="BXU83"/>
      <c r="BXV83"/>
      <c r="BXW83"/>
      <c r="BXX83"/>
      <c r="BXY83"/>
      <c r="BXZ83"/>
      <c r="BYA83"/>
      <c r="BYB83"/>
      <c r="BYC83"/>
      <c r="BYD83"/>
      <c r="BYE83"/>
      <c r="BYF83"/>
      <c r="BYG83"/>
      <c r="BYH83"/>
      <c r="BYI83"/>
      <c r="BYJ83"/>
      <c r="BYK83"/>
      <c r="BYL83"/>
      <c r="BYM83"/>
      <c r="BYN83"/>
      <c r="BYO83"/>
      <c r="BYP83"/>
      <c r="BYQ83"/>
      <c r="BYR83"/>
      <c r="BYS83"/>
      <c r="BYT83"/>
      <c r="BYU83"/>
      <c r="BYV83"/>
      <c r="BYW83"/>
      <c r="BYX83"/>
      <c r="BYY83"/>
      <c r="BYZ83"/>
      <c r="BZA83"/>
      <c r="BZB83"/>
      <c r="BZC83"/>
      <c r="BZD83"/>
      <c r="BZE83"/>
      <c r="BZF83"/>
      <c r="BZG83"/>
      <c r="BZH83"/>
      <c r="BZI83"/>
      <c r="BZJ83"/>
      <c r="BZK83"/>
      <c r="BZL83"/>
      <c r="BZM83"/>
      <c r="BZN83"/>
      <c r="BZO83"/>
      <c r="BZP83"/>
      <c r="BZQ83"/>
      <c r="BZR83"/>
      <c r="BZS83"/>
      <c r="BZT83"/>
      <c r="BZU83"/>
      <c r="BZV83"/>
      <c r="BZW83"/>
      <c r="BZX83"/>
      <c r="BZY83"/>
      <c r="BZZ83"/>
      <c r="CAA83"/>
      <c r="CAB83"/>
      <c r="CAC83"/>
      <c r="CAD83"/>
      <c r="CAE83"/>
      <c r="CAF83"/>
      <c r="CAG83"/>
      <c r="CAH83"/>
      <c r="CAI83"/>
      <c r="CAJ83"/>
      <c r="CAK83"/>
      <c r="CAL83"/>
      <c r="CAM83"/>
      <c r="CAN83"/>
      <c r="CAO83"/>
      <c r="CAP83"/>
      <c r="CAQ83"/>
      <c r="CAR83"/>
      <c r="CAS83"/>
      <c r="CAT83"/>
      <c r="CAU83"/>
      <c r="CAV83"/>
      <c r="CAW83"/>
      <c r="CAX83"/>
      <c r="CAY83"/>
      <c r="CAZ83"/>
      <c r="CBA83"/>
      <c r="CBB83"/>
      <c r="CBC83"/>
      <c r="CBD83"/>
      <c r="CBE83"/>
      <c r="CBF83"/>
      <c r="CBG83"/>
      <c r="CBH83"/>
      <c r="CBI83"/>
      <c r="CBJ83"/>
      <c r="CBK83"/>
      <c r="CBL83"/>
      <c r="CBM83"/>
      <c r="CBN83"/>
      <c r="CBO83"/>
      <c r="CBP83"/>
      <c r="CBQ83"/>
      <c r="CBR83"/>
      <c r="CBS83"/>
      <c r="CBT83"/>
      <c r="CBU83"/>
      <c r="CBV83"/>
      <c r="CBW83"/>
      <c r="CBX83"/>
      <c r="CBY83"/>
      <c r="CBZ83"/>
      <c r="CCA83"/>
      <c r="CCB83"/>
      <c r="CCC83"/>
      <c r="CCD83"/>
      <c r="CCE83"/>
      <c r="CCF83"/>
      <c r="CCG83"/>
      <c r="CCH83"/>
      <c r="CCI83"/>
      <c r="CCJ83"/>
      <c r="CCK83"/>
      <c r="CCL83"/>
      <c r="CCM83"/>
      <c r="CCN83"/>
      <c r="CCO83"/>
      <c r="CCP83"/>
      <c r="CCQ83"/>
      <c r="CCR83"/>
      <c r="CCS83"/>
      <c r="CCT83"/>
      <c r="CCU83"/>
      <c r="CCV83"/>
      <c r="CCW83"/>
      <c r="CCX83"/>
      <c r="CCY83"/>
      <c r="CCZ83"/>
      <c r="CDA83"/>
      <c r="CDB83"/>
      <c r="CDC83"/>
      <c r="CDD83"/>
      <c r="CDE83"/>
      <c r="CDF83"/>
      <c r="CDG83"/>
      <c r="CDH83"/>
      <c r="CDI83"/>
      <c r="CDJ83"/>
      <c r="CDK83"/>
      <c r="CDL83"/>
      <c r="CDM83"/>
      <c r="CDN83"/>
      <c r="CDO83"/>
      <c r="CDP83"/>
      <c r="CDQ83"/>
      <c r="CDR83"/>
      <c r="CDS83"/>
      <c r="CDT83"/>
      <c r="CDU83"/>
      <c r="CDV83"/>
      <c r="CDW83"/>
      <c r="CDX83"/>
      <c r="CDY83"/>
      <c r="CDZ83"/>
      <c r="CEA83"/>
      <c r="CEB83"/>
      <c r="CEC83"/>
      <c r="CED83"/>
      <c r="CEE83"/>
      <c r="CEF83"/>
      <c r="CEG83"/>
      <c r="CEH83"/>
      <c r="CEI83"/>
      <c r="CEJ83"/>
      <c r="CEK83"/>
      <c r="CEL83"/>
      <c r="CEM83"/>
      <c r="CEN83"/>
      <c r="CEO83"/>
      <c r="CEP83"/>
      <c r="CEQ83"/>
      <c r="CER83"/>
      <c r="CES83"/>
      <c r="CET83"/>
      <c r="CEU83"/>
      <c r="CEV83"/>
      <c r="CEW83"/>
      <c r="CEX83"/>
      <c r="CEY83"/>
      <c r="CEZ83"/>
      <c r="CFA83"/>
      <c r="CFB83"/>
      <c r="CFC83"/>
      <c r="CFD83"/>
      <c r="CFE83"/>
      <c r="CFF83"/>
      <c r="CFG83"/>
      <c r="CFH83"/>
      <c r="CFI83"/>
      <c r="CFJ83"/>
      <c r="CFK83"/>
      <c r="CFL83"/>
      <c r="CFM83"/>
      <c r="CFN83"/>
      <c r="CFO83"/>
      <c r="CFP83"/>
      <c r="CFQ83"/>
      <c r="CFR83"/>
      <c r="CFS83"/>
      <c r="CFT83"/>
      <c r="CFU83"/>
      <c r="CFV83"/>
      <c r="CFW83"/>
      <c r="CFX83"/>
      <c r="CFY83"/>
      <c r="CFZ83"/>
      <c r="CGA83"/>
      <c r="CGB83"/>
      <c r="CGC83"/>
      <c r="CGD83"/>
      <c r="CGE83"/>
      <c r="CGF83"/>
      <c r="CGG83"/>
      <c r="CGH83"/>
      <c r="CGI83"/>
      <c r="CGJ83"/>
      <c r="CGK83"/>
      <c r="CGL83"/>
      <c r="CGM83"/>
      <c r="CGN83"/>
      <c r="CGO83"/>
      <c r="CGP83"/>
      <c r="CGQ83"/>
      <c r="CGR83"/>
      <c r="CGS83"/>
      <c r="CGT83"/>
      <c r="CGU83"/>
      <c r="CGV83"/>
      <c r="CGW83"/>
      <c r="CGX83"/>
      <c r="CGY83"/>
      <c r="CGZ83"/>
      <c r="CHA83"/>
      <c r="CHB83"/>
      <c r="CHC83"/>
      <c r="CHD83"/>
      <c r="CHE83"/>
      <c r="CHF83"/>
      <c r="CHG83"/>
      <c r="CHH83"/>
      <c r="CHI83"/>
      <c r="CHJ83"/>
      <c r="CHK83"/>
      <c r="CHL83"/>
      <c r="CHM83"/>
      <c r="CHN83"/>
      <c r="CHO83"/>
      <c r="CHP83"/>
      <c r="CHQ83"/>
      <c r="CHR83"/>
      <c r="CHS83"/>
      <c r="CHT83"/>
      <c r="CHU83"/>
      <c r="CHV83"/>
      <c r="CHW83"/>
      <c r="CHX83"/>
      <c r="CHY83"/>
      <c r="CHZ83"/>
      <c r="CIA83"/>
      <c r="CIB83"/>
      <c r="CIC83"/>
      <c r="CID83"/>
      <c r="CIE83"/>
      <c r="CIF83"/>
      <c r="CIG83"/>
      <c r="CIH83"/>
      <c r="CII83"/>
      <c r="CIJ83"/>
      <c r="CIK83"/>
      <c r="CIL83"/>
      <c r="CIM83"/>
      <c r="CIN83"/>
      <c r="CIO83"/>
      <c r="CIP83"/>
      <c r="CIQ83"/>
      <c r="CIR83"/>
      <c r="CIS83"/>
      <c r="CIT83"/>
      <c r="CIU83"/>
      <c r="CIV83"/>
      <c r="CIW83"/>
      <c r="CIX83"/>
      <c r="CIY83"/>
      <c r="CIZ83"/>
      <c r="CJA83"/>
      <c r="CJB83"/>
      <c r="CJC83"/>
      <c r="CJD83"/>
      <c r="CJE83"/>
      <c r="CJF83"/>
      <c r="CJG83"/>
      <c r="CJH83"/>
      <c r="CJI83"/>
      <c r="CJJ83"/>
      <c r="CJK83"/>
      <c r="CJL83"/>
      <c r="CJM83"/>
      <c r="CJN83"/>
      <c r="CJO83"/>
      <c r="CJP83"/>
      <c r="CJQ83"/>
      <c r="CJR83"/>
      <c r="CJS83"/>
      <c r="CJT83"/>
      <c r="CJU83"/>
      <c r="CJV83"/>
      <c r="CJW83"/>
      <c r="CJX83"/>
      <c r="CJY83"/>
      <c r="CJZ83"/>
      <c r="CKA83"/>
      <c r="CKB83"/>
      <c r="CKC83"/>
      <c r="CKD83"/>
      <c r="CKE83"/>
      <c r="CKF83"/>
      <c r="CKG83"/>
      <c r="CKH83"/>
      <c r="CKI83"/>
      <c r="CKJ83"/>
      <c r="CKK83"/>
      <c r="CKL83"/>
      <c r="CKM83"/>
      <c r="CKN83"/>
      <c r="CKO83"/>
      <c r="CKP83"/>
      <c r="CKQ83"/>
      <c r="CKR83"/>
      <c r="CKS83"/>
      <c r="CKT83"/>
      <c r="CKU83"/>
      <c r="CKV83"/>
      <c r="CKW83"/>
      <c r="CKX83"/>
      <c r="CKY83"/>
      <c r="CKZ83"/>
      <c r="CLA83"/>
      <c r="CLB83"/>
      <c r="CLC83"/>
      <c r="CLD83"/>
      <c r="CLE83"/>
      <c r="CLF83"/>
      <c r="CLG83"/>
      <c r="CLH83"/>
      <c r="CLI83"/>
      <c r="CLJ83"/>
      <c r="CLK83"/>
      <c r="CLL83"/>
      <c r="CLM83"/>
      <c r="CLN83"/>
      <c r="CLO83"/>
      <c r="CLP83"/>
      <c r="CLQ83"/>
      <c r="CLR83"/>
      <c r="CLS83"/>
      <c r="CLT83"/>
      <c r="CLU83"/>
      <c r="CLV83"/>
      <c r="CLW83"/>
      <c r="CLX83"/>
      <c r="CLY83"/>
      <c r="CLZ83"/>
      <c r="CMA83"/>
      <c r="CMB83"/>
      <c r="CMC83"/>
      <c r="CMD83"/>
      <c r="CME83"/>
      <c r="CMF83"/>
      <c r="CMG83"/>
      <c r="CMH83"/>
      <c r="CMI83"/>
      <c r="CMJ83"/>
      <c r="CMK83"/>
      <c r="CML83"/>
      <c r="CMM83"/>
      <c r="CMN83"/>
      <c r="CMO83"/>
      <c r="CMP83"/>
      <c r="CMQ83"/>
      <c r="CMR83"/>
      <c r="CMS83"/>
      <c r="CMT83"/>
      <c r="CMU83"/>
      <c r="CMV83"/>
      <c r="CMW83"/>
      <c r="CMX83"/>
      <c r="CMY83"/>
      <c r="CMZ83"/>
      <c r="CNA83"/>
      <c r="CNB83"/>
      <c r="CNC83"/>
      <c r="CND83"/>
      <c r="CNE83"/>
      <c r="CNF83"/>
      <c r="CNG83"/>
      <c r="CNH83"/>
      <c r="CNI83"/>
      <c r="CNJ83"/>
      <c r="CNK83"/>
      <c r="CNL83"/>
      <c r="CNM83"/>
      <c r="CNN83"/>
      <c r="CNO83"/>
      <c r="CNP83"/>
      <c r="CNQ83"/>
      <c r="CNR83"/>
      <c r="CNS83"/>
      <c r="CNT83"/>
      <c r="CNU83"/>
      <c r="CNV83"/>
      <c r="CNW83"/>
      <c r="CNX83"/>
      <c r="CNY83"/>
      <c r="CNZ83"/>
      <c r="COA83"/>
      <c r="COB83"/>
      <c r="COC83"/>
      <c r="COD83"/>
      <c r="COE83"/>
      <c r="COF83"/>
      <c r="COG83"/>
      <c r="COH83"/>
      <c r="COI83"/>
      <c r="COJ83"/>
      <c r="COK83"/>
      <c r="COL83"/>
      <c r="COM83"/>
      <c r="CON83"/>
      <c r="COO83"/>
      <c r="COP83"/>
      <c r="COQ83"/>
      <c r="COR83"/>
      <c r="COS83"/>
      <c r="COT83"/>
      <c r="COU83"/>
      <c r="COV83"/>
      <c r="COW83"/>
      <c r="COX83"/>
      <c r="COY83"/>
      <c r="COZ83"/>
      <c r="CPA83"/>
      <c r="CPB83"/>
      <c r="CPC83"/>
      <c r="CPD83"/>
      <c r="CPE83"/>
      <c r="CPF83"/>
      <c r="CPG83"/>
      <c r="CPH83"/>
      <c r="CPI83"/>
      <c r="CPJ83"/>
      <c r="CPK83"/>
      <c r="CPL83"/>
      <c r="CPM83"/>
      <c r="CPN83"/>
      <c r="CPO83"/>
      <c r="CPP83"/>
      <c r="CPQ83"/>
      <c r="CPR83"/>
      <c r="CPS83"/>
      <c r="CPT83"/>
      <c r="CPU83"/>
      <c r="CPV83"/>
      <c r="CPW83"/>
      <c r="CPX83"/>
      <c r="CPY83"/>
      <c r="CPZ83"/>
      <c r="CQA83"/>
      <c r="CQB83"/>
      <c r="CQC83"/>
      <c r="CQD83"/>
      <c r="CQE83"/>
      <c r="CQF83"/>
      <c r="CQG83"/>
      <c r="CQH83"/>
      <c r="CQI83"/>
      <c r="CQJ83"/>
      <c r="CQK83"/>
      <c r="CQL83"/>
      <c r="CQM83"/>
      <c r="CQN83"/>
      <c r="CQO83"/>
      <c r="CQP83"/>
      <c r="CQQ83"/>
      <c r="CQR83"/>
      <c r="CQS83"/>
      <c r="CQT83"/>
      <c r="CQU83"/>
      <c r="CQV83"/>
      <c r="CQW83"/>
      <c r="CQX83"/>
      <c r="CQY83"/>
      <c r="CQZ83"/>
      <c r="CRA83"/>
      <c r="CRB83"/>
      <c r="CRC83"/>
      <c r="CRD83"/>
      <c r="CRE83"/>
      <c r="CRF83"/>
      <c r="CRG83"/>
      <c r="CRH83"/>
      <c r="CRI83"/>
      <c r="CRJ83"/>
      <c r="CRK83"/>
      <c r="CRL83"/>
      <c r="CRM83"/>
      <c r="CRN83"/>
      <c r="CRO83"/>
      <c r="CRP83"/>
      <c r="CRQ83"/>
      <c r="CRR83"/>
      <c r="CRS83"/>
      <c r="CRT83"/>
      <c r="CRU83"/>
      <c r="CRV83"/>
      <c r="CRW83"/>
      <c r="CRX83"/>
      <c r="CRY83"/>
      <c r="CRZ83"/>
      <c r="CSA83"/>
      <c r="CSB83"/>
      <c r="CSC83"/>
      <c r="CSD83"/>
      <c r="CSE83"/>
      <c r="CSF83"/>
      <c r="CSG83"/>
      <c r="CSH83"/>
      <c r="CSI83"/>
      <c r="CSJ83"/>
      <c r="CSK83"/>
      <c r="CSL83"/>
      <c r="CSM83"/>
      <c r="CSN83"/>
      <c r="CSO83"/>
      <c r="CSP83"/>
      <c r="CSQ83"/>
      <c r="CSR83"/>
      <c r="CSS83"/>
      <c r="CST83"/>
      <c r="CSU83"/>
      <c r="CSV83"/>
      <c r="CSW83"/>
      <c r="CSX83"/>
      <c r="CSY83"/>
      <c r="CSZ83"/>
      <c r="CTA83"/>
      <c r="CTB83"/>
      <c r="CTC83"/>
      <c r="CTD83"/>
      <c r="CTE83"/>
      <c r="CTF83"/>
      <c r="CTG83"/>
      <c r="CTH83"/>
      <c r="CTI83"/>
      <c r="CTJ83"/>
      <c r="CTK83"/>
      <c r="CTL83"/>
      <c r="CTM83"/>
      <c r="CTN83"/>
      <c r="CTO83"/>
      <c r="CTP83"/>
      <c r="CTQ83"/>
      <c r="CTR83"/>
      <c r="CTS83"/>
      <c r="CTT83"/>
      <c r="CTU83"/>
      <c r="CTV83"/>
      <c r="CTW83"/>
      <c r="CTX83"/>
      <c r="CTY83"/>
      <c r="CTZ83"/>
      <c r="CUA83"/>
      <c r="CUB83"/>
      <c r="CUC83"/>
      <c r="CUD83"/>
      <c r="CUE83"/>
      <c r="CUF83"/>
      <c r="CUG83"/>
      <c r="CUH83"/>
      <c r="CUI83"/>
      <c r="CUJ83"/>
      <c r="CUK83"/>
      <c r="CUL83"/>
      <c r="CUM83"/>
      <c r="CUN83"/>
      <c r="CUO83"/>
      <c r="CUP83"/>
      <c r="CUQ83"/>
      <c r="CUR83"/>
      <c r="CUS83"/>
      <c r="CUT83"/>
      <c r="CUU83"/>
      <c r="CUV83"/>
      <c r="CUW83"/>
      <c r="CUX83"/>
      <c r="CUY83"/>
      <c r="CUZ83"/>
      <c r="CVA83"/>
      <c r="CVB83"/>
      <c r="CVC83"/>
      <c r="CVD83"/>
      <c r="CVE83"/>
      <c r="CVF83"/>
      <c r="CVG83"/>
      <c r="CVH83"/>
      <c r="CVI83"/>
      <c r="CVJ83"/>
      <c r="CVK83"/>
      <c r="CVL83"/>
      <c r="CVM83"/>
      <c r="CVN83"/>
      <c r="CVO83"/>
      <c r="CVP83"/>
      <c r="CVQ83"/>
      <c r="CVR83"/>
      <c r="CVS83"/>
      <c r="CVT83"/>
      <c r="CVU83"/>
      <c r="CVV83"/>
      <c r="CVW83"/>
      <c r="CVX83"/>
      <c r="CVY83"/>
      <c r="CVZ83"/>
      <c r="CWA83"/>
      <c r="CWB83"/>
      <c r="CWC83"/>
      <c r="CWD83"/>
      <c r="CWE83"/>
      <c r="CWF83"/>
      <c r="CWG83"/>
      <c r="CWH83"/>
      <c r="CWI83"/>
      <c r="CWJ83"/>
      <c r="CWK83"/>
      <c r="CWL83"/>
      <c r="CWM83"/>
      <c r="CWN83"/>
      <c r="CWO83"/>
      <c r="CWP83"/>
      <c r="CWQ83"/>
      <c r="CWR83"/>
      <c r="CWS83"/>
      <c r="CWT83"/>
      <c r="CWU83"/>
      <c r="CWV83"/>
      <c r="CWW83"/>
      <c r="CWX83"/>
      <c r="CWY83"/>
      <c r="CWZ83"/>
      <c r="CXA83"/>
      <c r="CXB83"/>
      <c r="CXC83"/>
      <c r="CXD83"/>
      <c r="CXE83"/>
      <c r="CXF83"/>
      <c r="CXG83"/>
      <c r="CXH83"/>
      <c r="CXI83"/>
      <c r="CXJ83"/>
      <c r="CXK83"/>
      <c r="CXL83"/>
      <c r="CXM83"/>
      <c r="CXN83"/>
      <c r="CXO83"/>
      <c r="CXP83"/>
      <c r="CXQ83"/>
      <c r="CXR83"/>
      <c r="CXS83"/>
      <c r="CXT83"/>
      <c r="CXU83"/>
      <c r="CXV83"/>
      <c r="CXW83"/>
      <c r="CXX83"/>
      <c r="CXY83"/>
      <c r="CXZ83"/>
      <c r="CYA83"/>
      <c r="CYB83"/>
      <c r="CYC83"/>
      <c r="CYD83"/>
      <c r="CYE83"/>
      <c r="CYF83"/>
      <c r="CYG83"/>
      <c r="CYH83"/>
      <c r="CYI83"/>
      <c r="CYJ83"/>
      <c r="CYK83"/>
      <c r="CYL83"/>
      <c r="CYM83"/>
      <c r="CYN83"/>
      <c r="CYO83"/>
      <c r="CYP83"/>
      <c r="CYQ83"/>
      <c r="CYR83"/>
      <c r="CYS83"/>
      <c r="CYT83"/>
      <c r="CYU83"/>
      <c r="CYV83"/>
      <c r="CYW83"/>
      <c r="CYX83"/>
      <c r="CYY83"/>
      <c r="CYZ83"/>
      <c r="CZA83"/>
      <c r="CZB83"/>
      <c r="CZC83"/>
      <c r="CZD83"/>
      <c r="CZE83"/>
      <c r="CZF83"/>
      <c r="CZG83"/>
      <c r="CZH83"/>
      <c r="CZI83"/>
      <c r="CZJ83"/>
      <c r="CZK83"/>
      <c r="CZL83"/>
      <c r="CZM83"/>
      <c r="CZN83"/>
      <c r="CZO83"/>
      <c r="CZP83"/>
      <c r="CZQ83"/>
      <c r="CZR83"/>
      <c r="CZS83"/>
      <c r="CZT83"/>
      <c r="CZU83"/>
      <c r="CZV83"/>
      <c r="CZW83"/>
      <c r="CZX83"/>
      <c r="CZY83"/>
      <c r="CZZ83"/>
      <c r="DAA83"/>
      <c r="DAB83"/>
      <c r="DAC83"/>
      <c r="DAD83"/>
      <c r="DAE83"/>
      <c r="DAF83"/>
      <c r="DAG83"/>
      <c r="DAH83"/>
      <c r="DAI83"/>
      <c r="DAJ83"/>
      <c r="DAK83"/>
      <c r="DAL83"/>
      <c r="DAM83"/>
      <c r="DAN83"/>
      <c r="DAO83"/>
      <c r="DAP83"/>
      <c r="DAQ83"/>
      <c r="DAR83"/>
      <c r="DAS83"/>
      <c r="DAT83"/>
      <c r="DAU83"/>
      <c r="DAV83"/>
      <c r="DAW83"/>
      <c r="DAX83"/>
      <c r="DAY83"/>
      <c r="DAZ83"/>
      <c r="DBA83"/>
      <c r="DBB83"/>
      <c r="DBC83"/>
      <c r="DBD83"/>
      <c r="DBE83"/>
      <c r="DBF83"/>
      <c r="DBG83"/>
      <c r="DBH83"/>
      <c r="DBI83"/>
      <c r="DBJ83"/>
      <c r="DBK83"/>
      <c r="DBL83"/>
      <c r="DBM83"/>
      <c r="DBN83"/>
      <c r="DBO83"/>
      <c r="DBP83"/>
      <c r="DBQ83"/>
      <c r="DBR83"/>
      <c r="DBS83"/>
      <c r="DBT83"/>
      <c r="DBU83"/>
      <c r="DBV83"/>
      <c r="DBW83"/>
      <c r="DBX83"/>
      <c r="DBY83"/>
      <c r="DBZ83"/>
      <c r="DCA83"/>
      <c r="DCB83"/>
      <c r="DCC83"/>
      <c r="DCD83"/>
      <c r="DCE83"/>
      <c r="DCF83"/>
      <c r="DCG83"/>
      <c r="DCH83"/>
      <c r="DCI83"/>
      <c r="DCJ83"/>
      <c r="DCK83"/>
      <c r="DCL83"/>
      <c r="DCM83"/>
      <c r="DCN83"/>
      <c r="DCO83"/>
      <c r="DCP83"/>
      <c r="DCQ83"/>
      <c r="DCR83"/>
      <c r="DCS83"/>
      <c r="DCT83"/>
      <c r="DCU83"/>
      <c r="DCV83"/>
      <c r="DCW83"/>
      <c r="DCX83"/>
      <c r="DCY83"/>
      <c r="DCZ83"/>
      <c r="DDA83"/>
      <c r="DDB83"/>
      <c r="DDC83"/>
      <c r="DDD83"/>
      <c r="DDE83"/>
      <c r="DDF83"/>
      <c r="DDG83"/>
      <c r="DDH83"/>
      <c r="DDI83"/>
      <c r="DDJ83"/>
      <c r="DDK83"/>
      <c r="DDL83"/>
      <c r="DDM83"/>
      <c r="DDN83"/>
      <c r="DDO83"/>
      <c r="DDP83"/>
      <c r="DDQ83"/>
      <c r="DDR83"/>
      <c r="DDS83"/>
      <c r="DDT83"/>
      <c r="DDU83"/>
      <c r="DDV83"/>
      <c r="DDW83"/>
      <c r="DDX83"/>
      <c r="DDY83"/>
      <c r="DDZ83"/>
      <c r="DEA83"/>
      <c r="DEB83"/>
      <c r="DEC83"/>
      <c r="DED83"/>
      <c r="DEE83"/>
      <c r="DEF83"/>
      <c r="DEG83"/>
      <c r="DEH83"/>
      <c r="DEI83"/>
      <c r="DEJ83"/>
      <c r="DEK83"/>
      <c r="DEL83"/>
      <c r="DEM83"/>
      <c r="DEN83"/>
      <c r="DEO83"/>
      <c r="DEP83"/>
      <c r="DEQ83"/>
      <c r="DER83"/>
      <c r="DES83"/>
      <c r="DET83"/>
      <c r="DEU83"/>
      <c r="DEV83"/>
      <c r="DEW83"/>
      <c r="DEX83"/>
      <c r="DEY83"/>
      <c r="DEZ83"/>
      <c r="DFA83"/>
      <c r="DFB83"/>
      <c r="DFC83"/>
      <c r="DFD83"/>
      <c r="DFE83"/>
      <c r="DFF83"/>
      <c r="DFG83"/>
      <c r="DFH83"/>
      <c r="DFI83"/>
      <c r="DFJ83"/>
      <c r="DFK83"/>
      <c r="DFL83"/>
      <c r="DFM83"/>
      <c r="DFN83"/>
      <c r="DFO83"/>
      <c r="DFP83"/>
      <c r="DFQ83"/>
      <c r="DFR83"/>
      <c r="DFS83"/>
      <c r="DFT83"/>
      <c r="DFU83"/>
      <c r="DFV83"/>
      <c r="DFW83"/>
      <c r="DFX83"/>
      <c r="DFY83"/>
      <c r="DFZ83"/>
      <c r="DGA83"/>
      <c r="DGB83"/>
      <c r="DGC83"/>
      <c r="DGD83"/>
      <c r="DGE83"/>
      <c r="DGF83"/>
      <c r="DGG83"/>
      <c r="DGH83"/>
      <c r="DGI83"/>
      <c r="DGJ83"/>
      <c r="DGK83"/>
      <c r="DGL83"/>
      <c r="DGM83"/>
      <c r="DGN83"/>
      <c r="DGO83"/>
      <c r="DGP83"/>
      <c r="DGQ83"/>
      <c r="DGR83"/>
      <c r="DGS83"/>
      <c r="DGT83"/>
      <c r="DGU83"/>
      <c r="DGV83"/>
      <c r="DGW83"/>
      <c r="DGX83"/>
      <c r="DGY83"/>
      <c r="DGZ83"/>
      <c r="DHA83"/>
      <c r="DHB83"/>
      <c r="DHC83"/>
      <c r="DHD83"/>
      <c r="DHE83"/>
      <c r="DHF83"/>
      <c r="DHG83"/>
      <c r="DHH83"/>
      <c r="DHI83"/>
      <c r="DHJ83"/>
      <c r="DHK83"/>
      <c r="DHL83"/>
      <c r="DHM83"/>
      <c r="DHN83"/>
      <c r="DHO83"/>
      <c r="DHP83"/>
      <c r="DHQ83"/>
      <c r="DHR83"/>
      <c r="DHS83"/>
      <c r="DHT83"/>
      <c r="DHU83"/>
      <c r="DHV83"/>
      <c r="DHW83"/>
      <c r="DHX83"/>
      <c r="DHY83"/>
      <c r="DHZ83"/>
      <c r="DIA83"/>
      <c r="DIB83"/>
      <c r="DIC83"/>
      <c r="DID83"/>
      <c r="DIE83"/>
      <c r="DIF83"/>
      <c r="DIG83"/>
      <c r="DIH83"/>
      <c r="DII83"/>
      <c r="DIJ83"/>
      <c r="DIK83"/>
      <c r="DIL83"/>
      <c r="DIM83"/>
      <c r="DIN83"/>
      <c r="DIO83"/>
      <c r="DIP83"/>
      <c r="DIQ83"/>
      <c r="DIR83"/>
      <c r="DIS83"/>
      <c r="DIT83"/>
      <c r="DIU83"/>
      <c r="DIV83"/>
      <c r="DIW83"/>
      <c r="DIX83"/>
      <c r="DIY83"/>
      <c r="DIZ83"/>
      <c r="DJA83"/>
      <c r="DJB83"/>
      <c r="DJC83"/>
      <c r="DJD83"/>
      <c r="DJE83"/>
      <c r="DJF83"/>
      <c r="DJG83"/>
      <c r="DJH83"/>
      <c r="DJI83"/>
      <c r="DJJ83"/>
      <c r="DJK83"/>
      <c r="DJL83"/>
      <c r="DJM83"/>
      <c r="DJN83"/>
      <c r="DJO83"/>
      <c r="DJP83"/>
      <c r="DJQ83"/>
      <c r="DJR83"/>
      <c r="DJS83"/>
      <c r="DJT83"/>
      <c r="DJU83"/>
      <c r="DJV83"/>
      <c r="DJW83"/>
      <c r="DJX83"/>
      <c r="DJY83"/>
      <c r="DJZ83"/>
      <c r="DKA83"/>
      <c r="DKB83"/>
      <c r="DKC83"/>
      <c r="DKD83"/>
      <c r="DKE83"/>
      <c r="DKF83"/>
      <c r="DKG83"/>
      <c r="DKH83"/>
      <c r="DKI83"/>
      <c r="DKJ83"/>
      <c r="DKK83"/>
      <c r="DKL83"/>
      <c r="DKM83"/>
      <c r="DKN83"/>
      <c r="DKO83"/>
      <c r="DKP83"/>
      <c r="DKQ83"/>
      <c r="DKR83"/>
      <c r="DKS83"/>
      <c r="DKT83"/>
      <c r="DKU83"/>
      <c r="DKV83"/>
      <c r="DKW83"/>
      <c r="DKX83"/>
      <c r="DKY83"/>
      <c r="DKZ83"/>
      <c r="DLA83"/>
      <c r="DLB83"/>
      <c r="DLC83"/>
      <c r="DLD83"/>
      <c r="DLE83"/>
      <c r="DLF83"/>
      <c r="DLG83"/>
      <c r="DLH83"/>
      <c r="DLI83"/>
      <c r="DLJ83"/>
      <c r="DLK83"/>
      <c r="DLL83"/>
      <c r="DLM83"/>
      <c r="DLN83"/>
      <c r="DLO83"/>
      <c r="DLP83"/>
      <c r="DLQ83"/>
      <c r="DLR83"/>
      <c r="DLS83"/>
      <c r="DLT83"/>
      <c r="DLU83"/>
      <c r="DLV83"/>
      <c r="DLW83"/>
      <c r="DLX83"/>
      <c r="DLY83"/>
      <c r="DLZ83"/>
      <c r="DMA83"/>
      <c r="DMB83"/>
      <c r="DMC83"/>
      <c r="DMD83"/>
      <c r="DME83"/>
      <c r="DMF83"/>
      <c r="DMG83"/>
      <c r="DMH83"/>
      <c r="DMI83"/>
      <c r="DMJ83"/>
      <c r="DMK83"/>
      <c r="DML83"/>
      <c r="DMM83"/>
      <c r="DMN83"/>
      <c r="DMO83"/>
      <c r="DMP83"/>
      <c r="DMQ83"/>
      <c r="DMR83"/>
      <c r="DMS83"/>
      <c r="DMT83"/>
      <c r="DMU83"/>
      <c r="DMV83"/>
      <c r="DMW83"/>
      <c r="DMX83"/>
      <c r="DMY83"/>
      <c r="DMZ83"/>
      <c r="DNA83"/>
      <c r="DNB83"/>
      <c r="DNC83"/>
      <c r="DND83"/>
      <c r="DNE83"/>
      <c r="DNF83"/>
      <c r="DNG83"/>
      <c r="DNH83"/>
      <c r="DNI83"/>
      <c r="DNJ83"/>
      <c r="DNK83"/>
      <c r="DNL83"/>
      <c r="DNM83"/>
      <c r="DNN83"/>
      <c r="DNO83"/>
      <c r="DNP83"/>
      <c r="DNQ83"/>
      <c r="DNR83"/>
      <c r="DNS83"/>
      <c r="DNT83"/>
      <c r="DNU83"/>
      <c r="DNV83"/>
      <c r="DNW83"/>
      <c r="DNX83"/>
      <c r="DNY83"/>
      <c r="DNZ83"/>
      <c r="DOA83"/>
      <c r="DOB83"/>
      <c r="DOC83"/>
      <c r="DOD83"/>
      <c r="DOE83"/>
      <c r="DOF83"/>
      <c r="DOG83"/>
      <c r="DOH83"/>
      <c r="DOI83"/>
      <c r="DOJ83"/>
      <c r="DOK83"/>
      <c r="DOL83"/>
      <c r="DOM83"/>
      <c r="DON83"/>
      <c r="DOO83"/>
      <c r="DOP83"/>
      <c r="DOQ83"/>
      <c r="DOR83"/>
      <c r="DOS83"/>
      <c r="DOT83"/>
      <c r="DOU83"/>
      <c r="DOV83"/>
      <c r="DOW83"/>
      <c r="DOX83"/>
      <c r="DOY83"/>
      <c r="DOZ83"/>
      <c r="DPA83"/>
      <c r="DPB83"/>
      <c r="DPC83"/>
      <c r="DPD83"/>
      <c r="DPE83"/>
      <c r="DPF83"/>
      <c r="DPG83"/>
      <c r="DPH83"/>
      <c r="DPI83"/>
      <c r="DPJ83"/>
      <c r="DPK83"/>
      <c r="DPL83"/>
      <c r="DPM83"/>
      <c r="DPN83"/>
      <c r="DPO83"/>
      <c r="DPP83"/>
      <c r="DPQ83"/>
      <c r="DPR83"/>
      <c r="DPS83"/>
      <c r="DPT83"/>
      <c r="DPU83"/>
      <c r="DPV83"/>
      <c r="DPW83"/>
      <c r="DPX83"/>
      <c r="DPY83"/>
      <c r="DPZ83"/>
      <c r="DQA83"/>
      <c r="DQB83"/>
      <c r="DQC83"/>
      <c r="DQD83"/>
      <c r="DQE83"/>
      <c r="DQF83"/>
      <c r="DQG83"/>
      <c r="DQH83"/>
      <c r="DQI83"/>
      <c r="DQJ83"/>
      <c r="DQK83"/>
      <c r="DQL83"/>
      <c r="DQM83"/>
      <c r="DQN83"/>
      <c r="DQO83"/>
      <c r="DQP83"/>
      <c r="DQQ83"/>
      <c r="DQR83"/>
      <c r="DQS83"/>
      <c r="DQT83"/>
      <c r="DQU83"/>
      <c r="DQV83"/>
      <c r="DQW83"/>
      <c r="DQX83"/>
      <c r="DQY83"/>
      <c r="DQZ83"/>
      <c r="DRA83"/>
      <c r="DRB83"/>
      <c r="DRC83"/>
      <c r="DRD83"/>
      <c r="DRE83"/>
      <c r="DRF83"/>
      <c r="DRG83"/>
      <c r="DRH83"/>
      <c r="DRI83"/>
      <c r="DRJ83"/>
      <c r="DRK83"/>
      <c r="DRL83"/>
      <c r="DRM83"/>
      <c r="DRN83"/>
      <c r="DRO83"/>
      <c r="DRP83"/>
      <c r="DRQ83"/>
      <c r="DRR83"/>
      <c r="DRS83"/>
      <c r="DRT83"/>
      <c r="DRU83"/>
      <c r="DRV83"/>
      <c r="DRW83"/>
      <c r="DRX83"/>
      <c r="DRY83"/>
      <c r="DRZ83"/>
      <c r="DSA83"/>
      <c r="DSB83"/>
      <c r="DSC83"/>
      <c r="DSD83"/>
      <c r="DSE83"/>
      <c r="DSF83"/>
      <c r="DSG83"/>
      <c r="DSH83"/>
      <c r="DSI83"/>
      <c r="DSJ83"/>
      <c r="DSK83"/>
      <c r="DSL83"/>
      <c r="DSM83"/>
      <c r="DSN83"/>
      <c r="DSO83"/>
      <c r="DSP83"/>
      <c r="DSQ83"/>
      <c r="DSR83"/>
      <c r="DSS83"/>
      <c r="DST83"/>
      <c r="DSU83"/>
      <c r="DSV83"/>
      <c r="DSW83"/>
      <c r="DSX83"/>
      <c r="DSY83"/>
      <c r="DSZ83"/>
      <c r="DTA83"/>
      <c r="DTB83"/>
      <c r="DTC83"/>
      <c r="DTD83"/>
      <c r="DTE83"/>
      <c r="DTF83"/>
      <c r="DTG83"/>
      <c r="DTH83"/>
      <c r="DTI83"/>
      <c r="DTJ83"/>
      <c r="DTK83"/>
      <c r="DTL83"/>
      <c r="DTM83"/>
      <c r="DTN83"/>
      <c r="DTO83"/>
      <c r="DTP83"/>
      <c r="DTQ83"/>
      <c r="DTR83"/>
      <c r="DTS83"/>
      <c r="DTT83"/>
      <c r="DTU83"/>
      <c r="DTV83"/>
      <c r="DTW83"/>
      <c r="DTX83"/>
      <c r="DTY83"/>
      <c r="DTZ83"/>
      <c r="DUA83"/>
      <c r="DUB83"/>
      <c r="DUC83"/>
      <c r="DUD83"/>
      <c r="DUE83"/>
      <c r="DUF83"/>
      <c r="DUG83"/>
      <c r="DUH83"/>
      <c r="DUI83"/>
      <c r="DUJ83"/>
      <c r="DUK83"/>
      <c r="DUL83"/>
      <c r="DUM83"/>
      <c r="DUN83"/>
      <c r="DUO83"/>
      <c r="DUP83"/>
      <c r="DUQ83"/>
      <c r="DUR83"/>
      <c r="DUS83"/>
      <c r="DUT83"/>
      <c r="DUU83"/>
      <c r="DUV83"/>
      <c r="DUW83"/>
      <c r="DUX83"/>
      <c r="DUY83"/>
      <c r="DUZ83"/>
      <c r="DVA83"/>
      <c r="DVB83"/>
      <c r="DVC83"/>
      <c r="DVD83"/>
      <c r="DVE83"/>
      <c r="DVF83"/>
      <c r="DVG83"/>
      <c r="DVH83"/>
      <c r="DVI83"/>
      <c r="DVJ83"/>
      <c r="DVK83"/>
      <c r="DVL83"/>
      <c r="DVM83"/>
      <c r="DVN83"/>
      <c r="DVO83"/>
      <c r="DVP83"/>
      <c r="DVQ83"/>
      <c r="DVR83"/>
      <c r="DVS83"/>
      <c r="DVT83"/>
      <c r="DVU83"/>
      <c r="DVV83"/>
      <c r="DVW83"/>
      <c r="DVX83"/>
      <c r="DVY83"/>
      <c r="DVZ83"/>
      <c r="DWA83"/>
      <c r="DWB83"/>
      <c r="DWC83"/>
      <c r="DWD83"/>
      <c r="DWE83"/>
      <c r="DWF83"/>
      <c r="DWG83"/>
      <c r="DWH83"/>
      <c r="DWI83"/>
      <c r="DWJ83"/>
      <c r="DWK83"/>
      <c r="DWL83"/>
      <c r="DWM83"/>
      <c r="DWN83"/>
      <c r="DWO83"/>
      <c r="DWP83"/>
      <c r="DWQ83"/>
      <c r="DWR83"/>
      <c r="DWS83"/>
      <c r="DWT83"/>
      <c r="DWU83"/>
      <c r="DWV83"/>
      <c r="DWW83"/>
      <c r="DWX83"/>
      <c r="DWY83"/>
      <c r="DWZ83"/>
      <c r="DXA83"/>
      <c r="DXB83"/>
      <c r="DXC83"/>
      <c r="DXD83"/>
      <c r="DXE83"/>
      <c r="DXF83"/>
      <c r="DXG83"/>
      <c r="DXH83"/>
      <c r="DXI83"/>
      <c r="DXJ83"/>
      <c r="DXK83"/>
      <c r="DXL83"/>
      <c r="DXM83"/>
      <c r="DXN83"/>
      <c r="DXO83"/>
      <c r="DXP83"/>
      <c r="DXQ83"/>
      <c r="DXR83"/>
      <c r="DXS83"/>
      <c r="DXT83"/>
      <c r="DXU83"/>
      <c r="DXV83"/>
      <c r="DXW83"/>
      <c r="DXX83"/>
      <c r="DXY83"/>
      <c r="DXZ83"/>
      <c r="DYA83"/>
      <c r="DYB83"/>
      <c r="DYC83"/>
      <c r="DYD83"/>
      <c r="DYE83"/>
      <c r="DYF83"/>
      <c r="DYG83"/>
      <c r="DYH83"/>
      <c r="DYI83"/>
      <c r="DYJ83"/>
      <c r="DYK83"/>
      <c r="DYL83"/>
      <c r="DYM83"/>
      <c r="DYN83"/>
      <c r="DYO83"/>
      <c r="DYP83"/>
      <c r="DYQ83"/>
      <c r="DYR83"/>
      <c r="DYS83"/>
      <c r="DYT83"/>
      <c r="DYU83"/>
      <c r="DYV83"/>
      <c r="DYW83"/>
      <c r="DYX83"/>
      <c r="DYY83"/>
      <c r="DYZ83"/>
      <c r="DZA83"/>
      <c r="DZB83"/>
      <c r="DZC83"/>
      <c r="DZD83"/>
      <c r="DZE83"/>
      <c r="DZF83"/>
      <c r="DZG83"/>
      <c r="DZH83"/>
      <c r="DZI83"/>
      <c r="DZJ83"/>
      <c r="DZK83"/>
      <c r="DZL83"/>
      <c r="DZM83"/>
      <c r="DZN83"/>
      <c r="DZO83"/>
      <c r="DZP83"/>
      <c r="DZQ83"/>
      <c r="DZR83"/>
      <c r="DZS83"/>
      <c r="DZT83"/>
      <c r="DZU83"/>
      <c r="DZV83"/>
      <c r="DZW83"/>
      <c r="DZX83"/>
      <c r="DZY83"/>
      <c r="DZZ83"/>
      <c r="EAA83"/>
      <c r="EAB83"/>
      <c r="EAC83"/>
      <c r="EAD83"/>
      <c r="EAE83"/>
      <c r="EAF83"/>
      <c r="EAG83"/>
      <c r="EAH83"/>
      <c r="EAI83"/>
      <c r="EAJ83"/>
      <c r="EAK83"/>
      <c r="EAL83"/>
      <c r="EAM83"/>
      <c r="EAN83"/>
      <c r="EAO83"/>
      <c r="EAP83"/>
      <c r="EAQ83"/>
      <c r="EAR83"/>
      <c r="EAS83"/>
      <c r="EAT83"/>
      <c r="EAU83"/>
      <c r="EAV83"/>
      <c r="EAW83"/>
      <c r="EAX83"/>
      <c r="EAY83"/>
      <c r="EAZ83"/>
      <c r="EBA83"/>
      <c r="EBB83"/>
      <c r="EBC83"/>
      <c r="EBD83"/>
      <c r="EBE83"/>
      <c r="EBF83"/>
      <c r="EBG83"/>
      <c r="EBH83"/>
      <c r="EBI83"/>
      <c r="EBJ83"/>
      <c r="EBK83"/>
      <c r="EBL83"/>
      <c r="EBM83"/>
      <c r="EBN83"/>
      <c r="EBO83"/>
      <c r="EBP83"/>
      <c r="EBQ83"/>
      <c r="EBR83"/>
      <c r="EBS83"/>
      <c r="EBT83"/>
      <c r="EBU83"/>
      <c r="EBV83"/>
      <c r="EBW83"/>
      <c r="EBX83"/>
      <c r="EBY83"/>
      <c r="EBZ83"/>
      <c r="ECA83"/>
      <c r="ECB83"/>
      <c r="ECC83"/>
      <c r="ECD83"/>
      <c r="ECE83"/>
      <c r="ECF83"/>
      <c r="ECG83"/>
      <c r="ECH83"/>
      <c r="ECI83"/>
      <c r="ECJ83"/>
      <c r="ECK83"/>
      <c r="ECL83"/>
      <c r="ECM83"/>
      <c r="ECN83"/>
      <c r="ECO83"/>
      <c r="ECP83"/>
      <c r="ECQ83"/>
      <c r="ECR83"/>
      <c r="ECS83"/>
      <c r="ECT83"/>
      <c r="ECU83"/>
      <c r="ECV83"/>
      <c r="ECW83"/>
      <c r="ECX83"/>
      <c r="ECY83"/>
      <c r="ECZ83"/>
      <c r="EDA83"/>
      <c r="EDB83"/>
      <c r="EDC83"/>
      <c r="EDD83"/>
      <c r="EDE83"/>
      <c r="EDF83"/>
      <c r="EDG83"/>
      <c r="EDH83"/>
      <c r="EDI83"/>
      <c r="EDJ83"/>
      <c r="EDK83"/>
      <c r="EDL83"/>
      <c r="EDM83"/>
      <c r="EDN83"/>
      <c r="EDO83"/>
      <c r="EDP83"/>
      <c r="EDQ83"/>
      <c r="EDR83"/>
      <c r="EDS83"/>
      <c r="EDT83"/>
      <c r="EDU83"/>
      <c r="EDV83"/>
      <c r="EDW83"/>
      <c r="EDX83"/>
      <c r="EDY83"/>
      <c r="EDZ83"/>
      <c r="EEA83"/>
      <c r="EEB83"/>
      <c r="EEC83"/>
      <c r="EED83"/>
      <c r="EEE83"/>
      <c r="EEF83"/>
      <c r="EEG83"/>
      <c r="EEH83"/>
      <c r="EEI83"/>
      <c r="EEJ83"/>
      <c r="EEK83"/>
      <c r="EEL83"/>
      <c r="EEM83"/>
      <c r="EEN83"/>
      <c r="EEO83"/>
      <c r="EEP83"/>
      <c r="EEQ83"/>
      <c r="EER83"/>
      <c r="EES83"/>
      <c r="EET83"/>
      <c r="EEU83"/>
      <c r="EEV83"/>
      <c r="EEW83"/>
      <c r="EEX83"/>
      <c r="EEY83"/>
      <c r="EEZ83"/>
      <c r="EFA83"/>
      <c r="EFB83"/>
      <c r="EFC83"/>
      <c r="EFD83"/>
      <c r="EFE83"/>
      <c r="EFF83"/>
      <c r="EFG83"/>
      <c r="EFH83"/>
      <c r="EFI83"/>
      <c r="EFJ83"/>
      <c r="EFK83"/>
      <c r="EFL83"/>
      <c r="EFM83"/>
      <c r="EFN83"/>
      <c r="EFO83"/>
      <c r="EFP83"/>
      <c r="EFQ83"/>
      <c r="EFR83"/>
      <c r="EFS83"/>
      <c r="EFT83"/>
      <c r="EFU83"/>
      <c r="EFV83"/>
      <c r="EFW83"/>
      <c r="EFX83"/>
      <c r="EFY83"/>
      <c r="EFZ83"/>
      <c r="EGA83"/>
      <c r="EGB83"/>
      <c r="EGC83"/>
      <c r="EGD83"/>
      <c r="EGE83"/>
      <c r="EGF83"/>
      <c r="EGG83"/>
      <c r="EGH83"/>
      <c r="EGI83"/>
      <c r="EGJ83"/>
      <c r="EGK83"/>
      <c r="EGL83"/>
      <c r="EGM83"/>
      <c r="EGN83"/>
      <c r="EGO83"/>
      <c r="EGP83"/>
      <c r="EGQ83"/>
      <c r="EGR83"/>
      <c r="EGS83"/>
      <c r="EGT83"/>
      <c r="EGU83"/>
      <c r="EGV83"/>
      <c r="EGW83"/>
      <c r="EGX83"/>
      <c r="EGY83"/>
      <c r="EGZ83"/>
      <c r="EHA83"/>
      <c r="EHB83"/>
      <c r="EHC83"/>
      <c r="EHD83"/>
      <c r="EHE83"/>
      <c r="EHF83"/>
      <c r="EHG83"/>
      <c r="EHH83"/>
      <c r="EHI83"/>
      <c r="EHJ83"/>
      <c r="EHK83"/>
      <c r="EHL83"/>
      <c r="EHM83"/>
      <c r="EHN83"/>
      <c r="EHO83"/>
      <c r="EHP83"/>
      <c r="EHQ83"/>
      <c r="EHR83"/>
      <c r="EHS83"/>
      <c r="EHT83"/>
      <c r="EHU83"/>
      <c r="EHV83"/>
      <c r="EHW83"/>
      <c r="EHX83"/>
      <c r="EHY83"/>
      <c r="EHZ83"/>
      <c r="EIA83"/>
      <c r="EIB83"/>
      <c r="EIC83"/>
      <c r="EID83"/>
      <c r="EIE83"/>
      <c r="EIF83"/>
      <c r="EIG83"/>
      <c r="EIH83"/>
      <c r="EII83"/>
      <c r="EIJ83"/>
      <c r="EIK83"/>
      <c r="EIL83"/>
      <c r="EIM83"/>
      <c r="EIN83"/>
      <c r="EIO83"/>
      <c r="EIP83"/>
      <c r="EIQ83"/>
      <c r="EIR83"/>
      <c r="EIS83"/>
      <c r="EIT83"/>
      <c r="EIU83"/>
      <c r="EIV83"/>
      <c r="EIW83"/>
      <c r="EIX83"/>
      <c r="EIY83"/>
      <c r="EIZ83"/>
      <c r="EJA83"/>
      <c r="EJB83"/>
      <c r="EJC83"/>
      <c r="EJD83"/>
      <c r="EJE83"/>
      <c r="EJF83"/>
      <c r="EJG83"/>
      <c r="EJH83"/>
      <c r="EJI83"/>
      <c r="EJJ83"/>
      <c r="EJK83"/>
      <c r="EJL83"/>
      <c r="EJM83"/>
      <c r="EJN83"/>
      <c r="EJO83"/>
      <c r="EJP83"/>
      <c r="EJQ83"/>
      <c r="EJR83"/>
      <c r="EJS83"/>
      <c r="EJT83"/>
      <c r="EJU83"/>
      <c r="EJV83"/>
      <c r="EJW83"/>
      <c r="EJX83"/>
      <c r="EJY83"/>
      <c r="EJZ83"/>
      <c r="EKA83"/>
      <c r="EKB83"/>
      <c r="EKC83"/>
      <c r="EKD83"/>
      <c r="EKE83"/>
      <c r="EKF83"/>
      <c r="EKG83"/>
      <c r="EKH83"/>
      <c r="EKI83"/>
      <c r="EKJ83"/>
      <c r="EKK83"/>
      <c r="EKL83"/>
      <c r="EKM83"/>
      <c r="EKN83"/>
      <c r="EKO83"/>
      <c r="EKP83"/>
      <c r="EKQ83"/>
      <c r="EKR83"/>
      <c r="EKS83"/>
      <c r="EKT83"/>
      <c r="EKU83"/>
      <c r="EKV83"/>
      <c r="EKW83"/>
      <c r="EKX83"/>
      <c r="EKY83"/>
      <c r="EKZ83"/>
      <c r="ELA83"/>
      <c r="ELB83"/>
      <c r="ELC83"/>
      <c r="ELD83"/>
      <c r="ELE83"/>
      <c r="ELF83"/>
      <c r="ELG83"/>
      <c r="ELH83"/>
      <c r="ELI83"/>
      <c r="ELJ83"/>
      <c r="ELK83"/>
      <c r="ELL83"/>
      <c r="ELM83"/>
      <c r="ELN83"/>
      <c r="ELO83"/>
      <c r="ELP83"/>
      <c r="ELQ83"/>
      <c r="ELR83"/>
      <c r="ELS83"/>
      <c r="ELT83"/>
      <c r="ELU83"/>
      <c r="ELV83"/>
      <c r="ELW83"/>
      <c r="ELX83"/>
      <c r="ELY83"/>
      <c r="ELZ83"/>
      <c r="EMA83"/>
      <c r="EMB83"/>
      <c r="EMC83"/>
      <c r="EMD83"/>
      <c r="EME83"/>
      <c r="EMF83"/>
      <c r="EMG83"/>
      <c r="EMH83"/>
      <c r="EMI83"/>
      <c r="EMJ83"/>
      <c r="EMK83"/>
      <c r="EML83"/>
      <c r="EMM83"/>
      <c r="EMN83"/>
      <c r="EMO83"/>
      <c r="EMP83"/>
      <c r="EMQ83"/>
      <c r="EMR83"/>
      <c r="EMS83"/>
      <c r="EMT83"/>
      <c r="EMU83"/>
      <c r="EMV83"/>
      <c r="EMW83"/>
      <c r="EMX83"/>
      <c r="EMY83"/>
      <c r="EMZ83"/>
      <c r="ENA83"/>
      <c r="ENB83"/>
      <c r="ENC83"/>
      <c r="END83"/>
      <c r="ENE83"/>
      <c r="ENF83"/>
      <c r="ENG83"/>
      <c r="ENH83"/>
      <c r="ENI83"/>
      <c r="ENJ83"/>
      <c r="ENK83"/>
      <c r="ENL83"/>
      <c r="ENM83"/>
      <c r="ENN83"/>
      <c r="ENO83"/>
      <c r="ENP83"/>
      <c r="ENQ83"/>
      <c r="ENR83"/>
      <c r="ENS83"/>
      <c r="ENT83"/>
      <c r="ENU83"/>
      <c r="ENV83"/>
      <c r="ENW83"/>
      <c r="ENX83"/>
      <c r="ENY83"/>
      <c r="ENZ83"/>
      <c r="EOA83"/>
      <c r="EOB83"/>
      <c r="EOC83"/>
      <c r="EOD83"/>
      <c r="EOE83"/>
      <c r="EOF83"/>
      <c r="EOG83"/>
      <c r="EOH83"/>
      <c r="EOI83"/>
      <c r="EOJ83"/>
      <c r="EOK83"/>
      <c r="EOL83"/>
      <c r="EOM83"/>
      <c r="EON83"/>
      <c r="EOO83"/>
      <c r="EOP83"/>
      <c r="EOQ83"/>
      <c r="EOR83"/>
      <c r="EOS83"/>
      <c r="EOT83"/>
      <c r="EOU83"/>
      <c r="EOV83"/>
      <c r="EOW83"/>
      <c r="EOX83"/>
      <c r="EOY83"/>
      <c r="EOZ83"/>
      <c r="EPA83"/>
      <c r="EPB83"/>
      <c r="EPC83"/>
      <c r="EPD83"/>
      <c r="EPE83"/>
      <c r="EPF83"/>
      <c r="EPG83"/>
      <c r="EPH83"/>
      <c r="EPI83"/>
      <c r="EPJ83"/>
      <c r="EPK83"/>
      <c r="EPL83"/>
      <c r="EPM83"/>
      <c r="EPN83"/>
      <c r="EPO83"/>
      <c r="EPP83"/>
      <c r="EPQ83"/>
      <c r="EPR83"/>
      <c r="EPS83"/>
      <c r="EPT83"/>
      <c r="EPU83"/>
      <c r="EPV83"/>
      <c r="EPW83"/>
      <c r="EPX83"/>
      <c r="EPY83"/>
      <c r="EPZ83"/>
      <c r="EQA83"/>
      <c r="EQB83"/>
      <c r="EQC83"/>
      <c r="EQD83"/>
      <c r="EQE83"/>
      <c r="EQF83"/>
      <c r="EQG83"/>
      <c r="EQH83"/>
      <c r="EQI83"/>
      <c r="EQJ83"/>
      <c r="EQK83"/>
      <c r="EQL83"/>
      <c r="EQM83"/>
      <c r="EQN83"/>
      <c r="EQO83"/>
      <c r="EQP83"/>
      <c r="EQQ83"/>
      <c r="EQR83"/>
      <c r="EQS83"/>
      <c r="EQT83"/>
      <c r="EQU83"/>
      <c r="EQV83"/>
      <c r="EQW83"/>
      <c r="EQX83"/>
      <c r="EQY83"/>
      <c r="EQZ83"/>
      <c r="ERA83"/>
      <c r="ERB83"/>
      <c r="ERC83"/>
      <c r="ERD83"/>
      <c r="ERE83"/>
      <c r="ERF83"/>
      <c r="ERG83"/>
      <c r="ERH83"/>
      <c r="ERI83"/>
      <c r="ERJ83"/>
      <c r="ERK83"/>
      <c r="ERL83"/>
      <c r="ERM83"/>
      <c r="ERN83"/>
      <c r="ERO83"/>
      <c r="ERP83"/>
      <c r="ERQ83"/>
      <c r="ERR83"/>
      <c r="ERS83"/>
      <c r="ERT83"/>
      <c r="ERU83"/>
      <c r="ERV83"/>
      <c r="ERW83"/>
      <c r="ERX83"/>
      <c r="ERY83"/>
      <c r="ERZ83"/>
      <c r="ESA83"/>
      <c r="ESB83"/>
      <c r="ESC83"/>
      <c r="ESD83"/>
      <c r="ESE83"/>
      <c r="ESF83"/>
      <c r="ESG83"/>
      <c r="ESH83"/>
      <c r="ESI83"/>
      <c r="ESJ83"/>
      <c r="ESK83"/>
      <c r="ESL83"/>
      <c r="ESM83"/>
      <c r="ESN83"/>
      <c r="ESO83"/>
      <c r="ESP83"/>
      <c r="ESQ83"/>
      <c r="ESR83"/>
      <c r="ESS83"/>
      <c r="EST83"/>
      <c r="ESU83"/>
      <c r="ESV83"/>
      <c r="ESW83"/>
      <c r="ESX83"/>
      <c r="ESY83"/>
      <c r="ESZ83"/>
      <c r="ETA83"/>
      <c r="ETB83"/>
      <c r="ETC83"/>
      <c r="ETD83"/>
      <c r="ETE83"/>
      <c r="ETF83"/>
      <c r="ETG83"/>
      <c r="ETH83"/>
      <c r="ETI83"/>
      <c r="ETJ83"/>
      <c r="ETK83"/>
      <c r="ETL83"/>
      <c r="ETM83"/>
      <c r="ETN83"/>
      <c r="ETO83"/>
      <c r="ETP83"/>
      <c r="ETQ83"/>
      <c r="ETR83"/>
      <c r="ETS83"/>
      <c r="ETT83"/>
      <c r="ETU83"/>
      <c r="ETV83"/>
      <c r="ETW83"/>
      <c r="ETX83"/>
      <c r="ETY83"/>
      <c r="ETZ83"/>
      <c r="EUA83"/>
      <c r="EUB83"/>
      <c r="EUC83"/>
      <c r="EUD83"/>
      <c r="EUE83"/>
      <c r="EUF83"/>
      <c r="EUG83"/>
      <c r="EUH83"/>
      <c r="EUI83"/>
      <c r="EUJ83"/>
      <c r="EUK83"/>
      <c r="EUL83"/>
      <c r="EUM83"/>
      <c r="EUN83"/>
      <c r="EUO83"/>
      <c r="EUP83"/>
      <c r="EUQ83"/>
      <c r="EUR83"/>
      <c r="EUS83"/>
      <c r="EUT83"/>
      <c r="EUU83"/>
      <c r="EUV83"/>
      <c r="EUW83"/>
      <c r="EUX83"/>
      <c r="EUY83"/>
      <c r="EUZ83"/>
      <c r="EVA83"/>
      <c r="EVB83"/>
      <c r="EVC83"/>
      <c r="EVD83"/>
      <c r="EVE83"/>
      <c r="EVF83"/>
      <c r="EVG83"/>
      <c r="EVH83"/>
      <c r="EVI83"/>
      <c r="EVJ83"/>
      <c r="EVK83"/>
      <c r="EVL83"/>
      <c r="EVM83"/>
      <c r="EVN83"/>
      <c r="EVO83"/>
      <c r="EVP83"/>
      <c r="EVQ83"/>
      <c r="EVR83"/>
      <c r="EVS83"/>
      <c r="EVT83"/>
      <c r="EVU83"/>
      <c r="EVV83"/>
      <c r="EVW83"/>
      <c r="EVX83"/>
      <c r="EVY83"/>
      <c r="EVZ83"/>
      <c r="EWA83"/>
      <c r="EWB83"/>
      <c r="EWC83"/>
      <c r="EWD83"/>
      <c r="EWE83"/>
      <c r="EWF83"/>
      <c r="EWG83"/>
      <c r="EWH83"/>
      <c r="EWI83"/>
      <c r="EWJ83"/>
      <c r="EWK83"/>
      <c r="EWL83"/>
      <c r="EWM83"/>
      <c r="EWN83"/>
      <c r="EWO83"/>
      <c r="EWP83"/>
      <c r="EWQ83"/>
      <c r="EWR83"/>
      <c r="EWS83"/>
      <c r="EWT83"/>
      <c r="EWU83"/>
      <c r="EWV83"/>
      <c r="EWW83"/>
      <c r="EWX83"/>
      <c r="EWY83"/>
      <c r="EWZ83"/>
      <c r="EXA83"/>
      <c r="EXB83"/>
      <c r="EXC83"/>
      <c r="EXD83"/>
      <c r="EXE83"/>
      <c r="EXF83"/>
      <c r="EXG83"/>
      <c r="EXH83"/>
      <c r="EXI83"/>
      <c r="EXJ83"/>
      <c r="EXK83"/>
      <c r="EXL83"/>
      <c r="EXM83"/>
      <c r="EXN83"/>
      <c r="EXO83"/>
      <c r="EXP83"/>
      <c r="EXQ83"/>
      <c r="EXR83"/>
      <c r="EXS83"/>
      <c r="EXT83"/>
      <c r="EXU83"/>
      <c r="EXV83"/>
      <c r="EXW83"/>
      <c r="EXX83"/>
      <c r="EXY83"/>
      <c r="EXZ83"/>
      <c r="EYA83"/>
      <c r="EYB83"/>
      <c r="EYC83"/>
      <c r="EYD83"/>
      <c r="EYE83"/>
      <c r="EYF83"/>
      <c r="EYG83"/>
      <c r="EYH83"/>
      <c r="EYI83"/>
      <c r="EYJ83"/>
      <c r="EYK83"/>
      <c r="EYL83"/>
      <c r="EYM83"/>
      <c r="EYN83"/>
      <c r="EYO83"/>
      <c r="EYP83"/>
      <c r="EYQ83"/>
      <c r="EYR83"/>
      <c r="EYS83"/>
      <c r="EYT83"/>
      <c r="EYU83"/>
      <c r="EYV83"/>
      <c r="EYW83"/>
      <c r="EYX83"/>
      <c r="EYY83"/>
      <c r="EYZ83"/>
      <c r="EZA83"/>
      <c r="EZB83"/>
      <c r="EZC83"/>
      <c r="EZD83"/>
      <c r="EZE83"/>
      <c r="EZF83"/>
      <c r="EZG83"/>
      <c r="EZH83"/>
      <c r="EZI83"/>
      <c r="EZJ83"/>
      <c r="EZK83"/>
      <c r="EZL83"/>
      <c r="EZM83"/>
      <c r="EZN83"/>
      <c r="EZO83"/>
      <c r="EZP83"/>
      <c r="EZQ83"/>
      <c r="EZR83"/>
      <c r="EZS83"/>
      <c r="EZT83"/>
      <c r="EZU83"/>
      <c r="EZV83"/>
      <c r="EZW83"/>
      <c r="EZX83"/>
      <c r="EZY83"/>
      <c r="EZZ83"/>
      <c r="FAA83"/>
      <c r="FAB83"/>
      <c r="FAC83"/>
      <c r="FAD83"/>
      <c r="FAE83"/>
      <c r="FAF83"/>
      <c r="FAG83"/>
      <c r="FAH83"/>
      <c r="FAI83"/>
      <c r="FAJ83"/>
      <c r="FAK83"/>
      <c r="FAL83"/>
      <c r="FAM83"/>
      <c r="FAN83"/>
      <c r="FAO83"/>
      <c r="FAP83"/>
      <c r="FAQ83"/>
      <c r="FAR83"/>
      <c r="FAS83"/>
      <c r="FAT83"/>
      <c r="FAU83"/>
      <c r="FAV83"/>
      <c r="FAW83"/>
      <c r="FAX83"/>
      <c r="FAY83"/>
      <c r="FAZ83"/>
      <c r="FBA83"/>
      <c r="FBB83"/>
      <c r="FBC83"/>
      <c r="FBD83"/>
      <c r="FBE83"/>
      <c r="FBF83"/>
      <c r="FBG83"/>
      <c r="FBH83"/>
      <c r="FBI83"/>
      <c r="FBJ83"/>
      <c r="FBK83"/>
      <c r="FBL83"/>
      <c r="FBM83"/>
      <c r="FBN83"/>
      <c r="FBO83"/>
      <c r="FBP83"/>
      <c r="FBQ83"/>
      <c r="FBR83"/>
      <c r="FBS83"/>
      <c r="FBT83"/>
      <c r="FBU83"/>
      <c r="FBV83"/>
      <c r="FBW83"/>
      <c r="FBX83"/>
      <c r="FBY83"/>
      <c r="FBZ83"/>
      <c r="FCA83"/>
      <c r="FCB83"/>
      <c r="FCC83"/>
      <c r="FCD83"/>
      <c r="FCE83"/>
      <c r="FCF83"/>
      <c r="FCG83"/>
      <c r="FCH83"/>
      <c r="FCI83"/>
      <c r="FCJ83"/>
      <c r="FCK83"/>
      <c r="FCL83"/>
      <c r="FCM83"/>
      <c r="FCN83"/>
      <c r="FCO83"/>
      <c r="FCP83"/>
      <c r="FCQ83"/>
      <c r="FCR83"/>
      <c r="FCS83"/>
      <c r="FCT83"/>
      <c r="FCU83"/>
      <c r="FCV83"/>
      <c r="FCW83"/>
      <c r="FCX83"/>
      <c r="FCY83"/>
      <c r="FCZ83"/>
      <c r="FDA83"/>
      <c r="FDB83"/>
      <c r="FDC83"/>
      <c r="FDD83"/>
      <c r="FDE83"/>
      <c r="FDF83"/>
      <c r="FDG83"/>
      <c r="FDH83"/>
      <c r="FDI83"/>
      <c r="FDJ83"/>
      <c r="FDK83"/>
      <c r="FDL83"/>
      <c r="FDM83"/>
      <c r="FDN83"/>
      <c r="FDO83"/>
      <c r="FDP83"/>
      <c r="FDQ83"/>
      <c r="FDR83"/>
      <c r="FDS83"/>
      <c r="FDT83"/>
      <c r="FDU83"/>
      <c r="FDV83"/>
      <c r="FDW83"/>
      <c r="FDX83"/>
      <c r="FDY83"/>
      <c r="FDZ83"/>
      <c r="FEA83"/>
      <c r="FEB83"/>
      <c r="FEC83"/>
      <c r="FED83"/>
      <c r="FEE83"/>
      <c r="FEF83"/>
      <c r="FEG83"/>
      <c r="FEH83"/>
      <c r="FEI83"/>
      <c r="FEJ83"/>
      <c r="FEK83"/>
      <c r="FEL83"/>
      <c r="FEM83"/>
      <c r="FEN83"/>
      <c r="FEO83"/>
      <c r="FEP83"/>
      <c r="FEQ83"/>
      <c r="FER83"/>
      <c r="FES83"/>
      <c r="FET83"/>
      <c r="FEU83"/>
      <c r="FEV83"/>
      <c r="FEW83"/>
      <c r="FEX83"/>
      <c r="FEY83"/>
      <c r="FEZ83"/>
      <c r="FFA83"/>
      <c r="FFB83"/>
      <c r="FFC83"/>
      <c r="FFD83"/>
      <c r="FFE83"/>
      <c r="FFF83"/>
      <c r="FFG83"/>
      <c r="FFH83"/>
      <c r="FFI83"/>
      <c r="FFJ83"/>
      <c r="FFK83"/>
      <c r="FFL83"/>
      <c r="FFM83"/>
      <c r="FFN83"/>
      <c r="FFO83"/>
      <c r="FFP83"/>
      <c r="FFQ83"/>
      <c r="FFR83"/>
      <c r="FFS83"/>
      <c r="FFT83"/>
      <c r="FFU83"/>
      <c r="FFV83"/>
      <c r="FFW83"/>
      <c r="FFX83"/>
      <c r="FFY83"/>
      <c r="FFZ83"/>
      <c r="FGA83"/>
      <c r="FGB83"/>
      <c r="FGC83"/>
      <c r="FGD83"/>
      <c r="FGE83"/>
      <c r="FGF83"/>
      <c r="FGG83"/>
      <c r="FGH83"/>
      <c r="FGI83"/>
      <c r="FGJ83"/>
      <c r="FGK83"/>
      <c r="FGL83"/>
      <c r="FGM83"/>
      <c r="FGN83"/>
      <c r="FGO83"/>
      <c r="FGP83"/>
      <c r="FGQ83"/>
      <c r="FGR83"/>
      <c r="FGS83"/>
      <c r="FGT83"/>
      <c r="FGU83"/>
      <c r="FGV83"/>
      <c r="FGW83"/>
      <c r="FGX83"/>
      <c r="FGY83"/>
      <c r="FGZ83"/>
      <c r="FHA83"/>
      <c r="FHB83"/>
      <c r="FHC83"/>
      <c r="FHD83"/>
      <c r="FHE83"/>
      <c r="FHF83"/>
      <c r="FHG83"/>
      <c r="FHH83"/>
      <c r="FHI83"/>
      <c r="FHJ83"/>
      <c r="FHK83"/>
      <c r="FHL83"/>
      <c r="FHM83"/>
      <c r="FHN83"/>
      <c r="FHO83"/>
      <c r="FHP83"/>
      <c r="FHQ83"/>
      <c r="FHR83"/>
      <c r="FHS83"/>
      <c r="FHT83"/>
      <c r="FHU83"/>
      <c r="FHV83"/>
      <c r="FHW83"/>
      <c r="FHX83"/>
      <c r="FHY83"/>
      <c r="FHZ83"/>
      <c r="FIA83"/>
      <c r="FIB83"/>
      <c r="FIC83"/>
      <c r="FID83"/>
      <c r="FIE83"/>
      <c r="FIF83"/>
      <c r="FIG83"/>
      <c r="FIH83"/>
      <c r="FII83"/>
      <c r="FIJ83"/>
      <c r="FIK83"/>
      <c r="FIL83"/>
      <c r="FIM83"/>
      <c r="FIN83"/>
      <c r="FIO83"/>
      <c r="FIP83"/>
      <c r="FIQ83"/>
      <c r="FIR83"/>
      <c r="FIS83"/>
      <c r="FIT83"/>
      <c r="FIU83"/>
      <c r="FIV83"/>
      <c r="FIW83"/>
      <c r="FIX83"/>
      <c r="FIY83"/>
      <c r="FIZ83"/>
      <c r="FJA83"/>
      <c r="FJB83"/>
      <c r="FJC83"/>
      <c r="FJD83"/>
      <c r="FJE83"/>
      <c r="FJF83"/>
      <c r="FJG83"/>
      <c r="FJH83"/>
      <c r="FJI83"/>
      <c r="FJJ83"/>
      <c r="FJK83"/>
      <c r="FJL83"/>
      <c r="FJM83"/>
      <c r="FJN83"/>
      <c r="FJO83"/>
      <c r="FJP83"/>
      <c r="FJQ83"/>
      <c r="FJR83"/>
      <c r="FJS83"/>
      <c r="FJT83"/>
      <c r="FJU83"/>
      <c r="FJV83"/>
      <c r="FJW83"/>
      <c r="FJX83"/>
      <c r="FJY83"/>
      <c r="FJZ83"/>
      <c r="FKA83"/>
      <c r="FKB83"/>
      <c r="FKC83"/>
      <c r="FKD83"/>
      <c r="FKE83"/>
      <c r="FKF83"/>
      <c r="FKG83"/>
      <c r="FKH83"/>
      <c r="FKI83"/>
      <c r="FKJ83"/>
      <c r="FKK83"/>
      <c r="FKL83"/>
      <c r="FKM83"/>
      <c r="FKN83"/>
      <c r="FKO83"/>
      <c r="FKP83"/>
      <c r="FKQ83"/>
      <c r="FKR83"/>
      <c r="FKS83"/>
      <c r="FKT83"/>
      <c r="FKU83"/>
      <c r="FKV83"/>
      <c r="FKW83"/>
      <c r="FKX83"/>
      <c r="FKY83"/>
      <c r="FKZ83"/>
      <c r="FLA83"/>
      <c r="FLB83"/>
      <c r="FLC83"/>
      <c r="FLD83"/>
      <c r="FLE83"/>
      <c r="FLF83"/>
      <c r="FLG83"/>
      <c r="FLH83"/>
      <c r="FLI83"/>
      <c r="FLJ83"/>
      <c r="FLK83"/>
      <c r="FLL83"/>
      <c r="FLM83"/>
      <c r="FLN83"/>
      <c r="FLO83"/>
      <c r="FLP83"/>
      <c r="FLQ83"/>
      <c r="FLR83"/>
      <c r="FLS83"/>
      <c r="FLT83"/>
      <c r="FLU83"/>
      <c r="FLV83"/>
      <c r="FLW83"/>
      <c r="FLX83"/>
      <c r="FLY83"/>
      <c r="FLZ83"/>
      <c r="FMA83"/>
      <c r="FMB83"/>
      <c r="FMC83"/>
      <c r="FMD83"/>
      <c r="FME83"/>
      <c r="FMF83"/>
      <c r="FMG83"/>
      <c r="FMH83"/>
      <c r="FMI83"/>
      <c r="FMJ83"/>
      <c r="FMK83"/>
      <c r="FML83"/>
      <c r="FMM83"/>
      <c r="FMN83"/>
      <c r="FMO83"/>
      <c r="FMP83"/>
      <c r="FMQ83"/>
      <c r="FMR83"/>
      <c r="FMS83"/>
      <c r="FMT83"/>
      <c r="FMU83"/>
      <c r="FMV83"/>
      <c r="FMW83"/>
      <c r="FMX83"/>
      <c r="FMY83"/>
      <c r="FMZ83"/>
      <c r="FNA83"/>
      <c r="FNB83"/>
      <c r="FNC83"/>
      <c r="FND83"/>
      <c r="FNE83"/>
      <c r="FNF83"/>
      <c r="FNG83"/>
      <c r="FNH83"/>
      <c r="FNI83"/>
      <c r="FNJ83"/>
      <c r="FNK83"/>
      <c r="FNL83"/>
      <c r="FNM83"/>
      <c r="FNN83"/>
      <c r="FNO83"/>
      <c r="FNP83"/>
      <c r="FNQ83"/>
      <c r="FNR83"/>
      <c r="FNS83"/>
      <c r="FNT83"/>
      <c r="FNU83"/>
      <c r="FNV83"/>
      <c r="FNW83"/>
      <c r="FNX83"/>
      <c r="FNY83"/>
      <c r="FNZ83"/>
      <c r="FOA83"/>
      <c r="FOB83"/>
      <c r="FOC83"/>
      <c r="FOD83"/>
      <c r="FOE83"/>
      <c r="FOF83"/>
      <c r="FOG83"/>
      <c r="FOH83"/>
      <c r="FOI83"/>
      <c r="FOJ83"/>
      <c r="FOK83"/>
      <c r="FOL83"/>
      <c r="FOM83"/>
      <c r="FON83"/>
      <c r="FOO83"/>
      <c r="FOP83"/>
      <c r="FOQ83"/>
      <c r="FOR83"/>
      <c r="FOS83"/>
      <c r="FOT83"/>
      <c r="FOU83"/>
      <c r="FOV83"/>
      <c r="FOW83"/>
      <c r="FOX83"/>
      <c r="FOY83"/>
      <c r="FOZ83"/>
      <c r="FPA83"/>
      <c r="FPB83"/>
      <c r="FPC83"/>
      <c r="FPD83"/>
      <c r="FPE83"/>
      <c r="FPF83"/>
      <c r="FPG83"/>
      <c r="FPH83"/>
      <c r="FPI83"/>
      <c r="FPJ83"/>
      <c r="FPK83"/>
      <c r="FPL83"/>
      <c r="FPM83"/>
      <c r="FPN83"/>
      <c r="FPO83"/>
      <c r="FPP83"/>
      <c r="FPQ83"/>
      <c r="FPR83"/>
      <c r="FPS83"/>
      <c r="FPT83"/>
      <c r="FPU83"/>
      <c r="FPV83"/>
      <c r="FPW83"/>
      <c r="FPX83"/>
      <c r="FPY83"/>
      <c r="FPZ83"/>
      <c r="FQA83"/>
      <c r="FQB83"/>
      <c r="FQC83"/>
      <c r="FQD83"/>
      <c r="FQE83"/>
      <c r="FQF83"/>
      <c r="FQG83"/>
      <c r="FQH83"/>
      <c r="FQI83"/>
      <c r="FQJ83"/>
      <c r="FQK83"/>
      <c r="FQL83"/>
      <c r="FQM83"/>
      <c r="FQN83"/>
      <c r="FQO83"/>
      <c r="FQP83"/>
      <c r="FQQ83"/>
      <c r="FQR83"/>
      <c r="FQS83"/>
      <c r="FQT83"/>
      <c r="FQU83"/>
      <c r="FQV83"/>
      <c r="FQW83"/>
      <c r="FQX83"/>
      <c r="FQY83"/>
      <c r="FQZ83"/>
      <c r="FRA83"/>
      <c r="FRB83"/>
      <c r="FRC83"/>
      <c r="FRD83"/>
      <c r="FRE83"/>
      <c r="FRF83"/>
      <c r="FRG83"/>
      <c r="FRH83"/>
      <c r="FRI83"/>
      <c r="FRJ83"/>
      <c r="FRK83"/>
      <c r="FRL83"/>
      <c r="FRM83"/>
      <c r="FRN83"/>
      <c r="FRO83"/>
      <c r="FRP83"/>
      <c r="FRQ83"/>
      <c r="FRR83"/>
      <c r="FRS83"/>
      <c r="FRT83"/>
      <c r="FRU83"/>
      <c r="FRV83"/>
      <c r="FRW83"/>
      <c r="FRX83"/>
      <c r="FRY83"/>
      <c r="FRZ83"/>
      <c r="FSA83"/>
      <c r="FSB83"/>
      <c r="FSC83"/>
      <c r="FSD83"/>
      <c r="FSE83"/>
      <c r="FSF83"/>
      <c r="FSG83"/>
      <c r="FSH83"/>
      <c r="FSI83"/>
      <c r="FSJ83"/>
      <c r="FSK83"/>
      <c r="FSL83"/>
      <c r="FSM83"/>
      <c r="FSN83"/>
      <c r="FSO83"/>
      <c r="FSP83"/>
      <c r="FSQ83"/>
      <c r="FSR83"/>
      <c r="FSS83"/>
      <c r="FST83"/>
      <c r="FSU83"/>
      <c r="FSV83"/>
      <c r="FSW83"/>
      <c r="FSX83"/>
      <c r="FSY83"/>
      <c r="FSZ83"/>
      <c r="FTA83"/>
      <c r="FTB83"/>
      <c r="FTC83"/>
      <c r="FTD83"/>
      <c r="FTE83"/>
      <c r="FTF83"/>
      <c r="FTG83"/>
      <c r="FTH83"/>
      <c r="FTI83"/>
      <c r="FTJ83"/>
      <c r="FTK83"/>
      <c r="FTL83"/>
      <c r="FTM83"/>
      <c r="FTN83"/>
      <c r="FTO83"/>
      <c r="FTP83"/>
      <c r="FTQ83"/>
      <c r="FTR83"/>
      <c r="FTS83"/>
      <c r="FTT83"/>
      <c r="FTU83"/>
      <c r="FTV83"/>
      <c r="FTW83"/>
      <c r="FTX83"/>
      <c r="FTY83"/>
      <c r="FTZ83"/>
      <c r="FUA83"/>
      <c r="FUB83"/>
      <c r="FUC83"/>
      <c r="FUD83"/>
      <c r="FUE83"/>
      <c r="FUF83"/>
      <c r="FUG83"/>
      <c r="FUH83"/>
      <c r="FUI83"/>
      <c r="FUJ83"/>
      <c r="FUK83"/>
      <c r="FUL83"/>
      <c r="FUM83"/>
      <c r="FUN83"/>
      <c r="FUO83"/>
      <c r="FUP83"/>
      <c r="FUQ83"/>
      <c r="FUR83"/>
      <c r="FUS83"/>
      <c r="FUT83"/>
      <c r="FUU83"/>
      <c r="FUV83"/>
      <c r="FUW83"/>
      <c r="FUX83"/>
      <c r="FUY83"/>
      <c r="FUZ83"/>
      <c r="FVA83"/>
      <c r="FVB83"/>
      <c r="FVC83"/>
      <c r="FVD83"/>
      <c r="FVE83"/>
      <c r="FVF83"/>
      <c r="FVG83"/>
      <c r="FVH83"/>
      <c r="FVI83"/>
      <c r="FVJ83"/>
      <c r="FVK83"/>
      <c r="FVL83"/>
      <c r="FVM83"/>
      <c r="FVN83"/>
      <c r="FVO83"/>
      <c r="FVP83"/>
      <c r="FVQ83"/>
      <c r="FVR83"/>
      <c r="FVS83"/>
      <c r="FVT83"/>
      <c r="FVU83"/>
      <c r="FVV83"/>
      <c r="FVW83"/>
      <c r="FVX83"/>
      <c r="FVY83"/>
      <c r="FVZ83"/>
      <c r="FWA83"/>
      <c r="FWB83"/>
      <c r="FWC83"/>
      <c r="FWD83"/>
      <c r="FWE83"/>
      <c r="FWF83"/>
      <c r="FWG83"/>
      <c r="FWH83"/>
      <c r="FWI83"/>
      <c r="FWJ83"/>
      <c r="FWK83"/>
      <c r="FWL83"/>
      <c r="FWM83"/>
      <c r="FWN83"/>
      <c r="FWO83"/>
      <c r="FWP83"/>
      <c r="FWQ83"/>
      <c r="FWR83"/>
      <c r="FWS83"/>
      <c r="FWT83"/>
      <c r="FWU83"/>
      <c r="FWV83"/>
      <c r="FWW83"/>
      <c r="FWX83"/>
      <c r="FWY83"/>
      <c r="FWZ83"/>
      <c r="FXA83"/>
      <c r="FXB83"/>
      <c r="FXC83"/>
      <c r="FXD83"/>
      <c r="FXE83"/>
      <c r="FXF83"/>
      <c r="FXG83"/>
      <c r="FXH83"/>
      <c r="FXI83"/>
      <c r="FXJ83"/>
      <c r="FXK83"/>
      <c r="FXL83"/>
      <c r="FXM83"/>
      <c r="FXN83"/>
      <c r="FXO83"/>
      <c r="FXP83"/>
      <c r="FXQ83"/>
      <c r="FXR83"/>
      <c r="FXS83"/>
      <c r="FXT83"/>
      <c r="FXU83"/>
      <c r="FXV83"/>
      <c r="FXW83"/>
      <c r="FXX83"/>
      <c r="FXY83"/>
      <c r="FXZ83"/>
      <c r="FYA83"/>
      <c r="FYB83"/>
      <c r="FYC83"/>
      <c r="FYD83"/>
      <c r="FYE83"/>
      <c r="FYF83"/>
      <c r="FYG83"/>
      <c r="FYH83"/>
      <c r="FYI83"/>
      <c r="FYJ83"/>
      <c r="FYK83"/>
      <c r="FYL83"/>
      <c r="FYM83"/>
      <c r="FYN83"/>
      <c r="FYO83"/>
      <c r="FYP83"/>
      <c r="FYQ83"/>
      <c r="FYR83"/>
      <c r="FYS83"/>
      <c r="FYT83"/>
      <c r="FYU83"/>
      <c r="FYV83"/>
      <c r="FYW83"/>
      <c r="FYX83"/>
      <c r="FYY83"/>
      <c r="FYZ83"/>
      <c r="FZA83"/>
      <c r="FZB83"/>
      <c r="FZC83"/>
      <c r="FZD83"/>
      <c r="FZE83"/>
      <c r="FZF83"/>
      <c r="FZG83"/>
      <c r="FZH83"/>
      <c r="FZI83"/>
      <c r="FZJ83"/>
      <c r="FZK83"/>
      <c r="FZL83"/>
      <c r="FZM83"/>
      <c r="FZN83"/>
      <c r="FZO83"/>
      <c r="FZP83"/>
      <c r="FZQ83"/>
      <c r="FZR83"/>
      <c r="FZS83"/>
      <c r="FZT83"/>
      <c r="FZU83"/>
      <c r="FZV83"/>
      <c r="FZW83"/>
      <c r="FZX83"/>
      <c r="FZY83"/>
      <c r="FZZ83"/>
      <c r="GAA83"/>
      <c r="GAB83"/>
      <c r="GAC83"/>
      <c r="GAD83"/>
      <c r="GAE83"/>
      <c r="GAF83"/>
      <c r="GAG83"/>
      <c r="GAH83"/>
      <c r="GAI83"/>
      <c r="GAJ83"/>
      <c r="GAK83"/>
      <c r="GAL83"/>
      <c r="GAM83"/>
      <c r="GAN83"/>
      <c r="GAO83"/>
      <c r="GAP83"/>
      <c r="GAQ83"/>
      <c r="GAR83"/>
      <c r="GAS83"/>
      <c r="GAT83"/>
      <c r="GAU83"/>
      <c r="GAV83"/>
      <c r="GAW83"/>
      <c r="GAX83"/>
      <c r="GAY83"/>
      <c r="GAZ83"/>
      <c r="GBA83"/>
      <c r="GBB83"/>
      <c r="GBC83"/>
      <c r="GBD83"/>
      <c r="GBE83"/>
      <c r="GBF83"/>
      <c r="GBG83"/>
      <c r="GBH83"/>
      <c r="GBI83"/>
      <c r="GBJ83"/>
      <c r="GBK83"/>
      <c r="GBL83"/>
      <c r="GBM83"/>
      <c r="GBN83"/>
      <c r="GBO83"/>
      <c r="GBP83"/>
      <c r="GBQ83"/>
      <c r="GBR83"/>
      <c r="GBS83"/>
      <c r="GBT83"/>
      <c r="GBU83"/>
      <c r="GBV83"/>
      <c r="GBW83"/>
      <c r="GBX83"/>
      <c r="GBY83"/>
      <c r="GBZ83"/>
      <c r="GCA83"/>
      <c r="GCB83"/>
      <c r="GCC83"/>
      <c r="GCD83"/>
      <c r="GCE83"/>
      <c r="GCF83"/>
      <c r="GCG83"/>
      <c r="GCH83"/>
      <c r="GCI83"/>
      <c r="GCJ83"/>
      <c r="GCK83"/>
      <c r="GCL83"/>
      <c r="GCM83"/>
      <c r="GCN83"/>
      <c r="GCO83"/>
      <c r="GCP83"/>
      <c r="GCQ83"/>
      <c r="GCR83"/>
      <c r="GCS83"/>
      <c r="GCT83"/>
      <c r="GCU83"/>
      <c r="GCV83"/>
      <c r="GCW83"/>
      <c r="GCX83"/>
      <c r="GCY83"/>
      <c r="GCZ83"/>
      <c r="GDA83"/>
      <c r="GDB83"/>
      <c r="GDC83"/>
      <c r="GDD83"/>
      <c r="GDE83"/>
      <c r="GDF83"/>
      <c r="GDG83"/>
      <c r="GDH83"/>
      <c r="GDI83"/>
      <c r="GDJ83"/>
      <c r="GDK83"/>
      <c r="GDL83"/>
      <c r="GDM83"/>
      <c r="GDN83"/>
      <c r="GDO83"/>
      <c r="GDP83"/>
      <c r="GDQ83"/>
      <c r="GDR83"/>
      <c r="GDS83"/>
      <c r="GDT83"/>
      <c r="GDU83"/>
      <c r="GDV83"/>
      <c r="GDW83"/>
      <c r="GDX83"/>
      <c r="GDY83"/>
      <c r="GDZ83"/>
      <c r="GEA83"/>
      <c r="GEB83"/>
      <c r="GEC83"/>
      <c r="GED83"/>
      <c r="GEE83"/>
      <c r="GEF83"/>
      <c r="GEG83"/>
      <c r="GEH83"/>
      <c r="GEI83"/>
      <c r="GEJ83"/>
      <c r="GEK83"/>
      <c r="GEL83"/>
      <c r="GEM83"/>
      <c r="GEN83"/>
      <c r="GEO83"/>
      <c r="GEP83"/>
      <c r="GEQ83"/>
      <c r="GER83"/>
      <c r="GES83"/>
      <c r="GET83"/>
      <c r="GEU83"/>
      <c r="GEV83"/>
      <c r="GEW83"/>
      <c r="GEX83"/>
      <c r="GEY83"/>
      <c r="GEZ83"/>
      <c r="GFA83"/>
      <c r="GFB83"/>
      <c r="GFC83"/>
      <c r="GFD83"/>
      <c r="GFE83"/>
      <c r="GFF83"/>
      <c r="GFG83"/>
      <c r="GFH83"/>
      <c r="GFI83"/>
      <c r="GFJ83"/>
      <c r="GFK83"/>
      <c r="GFL83"/>
      <c r="GFM83"/>
      <c r="GFN83"/>
      <c r="GFO83"/>
      <c r="GFP83"/>
      <c r="GFQ83"/>
      <c r="GFR83"/>
      <c r="GFS83"/>
      <c r="GFT83"/>
      <c r="GFU83"/>
      <c r="GFV83"/>
      <c r="GFW83"/>
      <c r="GFX83"/>
      <c r="GFY83"/>
      <c r="GFZ83"/>
      <c r="GGA83"/>
      <c r="GGB83"/>
      <c r="GGC83"/>
      <c r="GGD83"/>
      <c r="GGE83"/>
      <c r="GGF83"/>
      <c r="GGG83"/>
      <c r="GGH83"/>
      <c r="GGI83"/>
      <c r="GGJ83"/>
      <c r="GGK83"/>
      <c r="GGL83"/>
      <c r="GGM83"/>
      <c r="GGN83"/>
      <c r="GGO83"/>
      <c r="GGP83"/>
      <c r="GGQ83"/>
      <c r="GGR83"/>
      <c r="GGS83"/>
      <c r="GGT83"/>
      <c r="GGU83"/>
      <c r="GGV83"/>
      <c r="GGW83"/>
      <c r="GGX83"/>
      <c r="GGY83"/>
      <c r="GGZ83"/>
      <c r="GHA83"/>
      <c r="GHB83"/>
      <c r="GHC83"/>
      <c r="GHD83"/>
      <c r="GHE83"/>
      <c r="GHF83"/>
      <c r="GHG83"/>
      <c r="GHH83"/>
      <c r="GHI83"/>
      <c r="GHJ83"/>
      <c r="GHK83"/>
      <c r="GHL83"/>
      <c r="GHM83"/>
      <c r="GHN83"/>
      <c r="GHO83"/>
      <c r="GHP83"/>
      <c r="GHQ83"/>
      <c r="GHR83"/>
      <c r="GHS83"/>
      <c r="GHT83"/>
      <c r="GHU83"/>
      <c r="GHV83"/>
      <c r="GHW83"/>
      <c r="GHX83"/>
      <c r="GHY83"/>
      <c r="GHZ83"/>
      <c r="GIA83"/>
      <c r="GIB83"/>
      <c r="GIC83"/>
      <c r="GID83"/>
      <c r="GIE83"/>
      <c r="GIF83"/>
      <c r="GIG83"/>
      <c r="GIH83"/>
      <c r="GII83"/>
      <c r="GIJ83"/>
      <c r="GIK83"/>
      <c r="GIL83"/>
      <c r="GIM83"/>
      <c r="GIN83"/>
      <c r="GIO83"/>
      <c r="GIP83"/>
      <c r="GIQ83"/>
      <c r="GIR83"/>
      <c r="GIS83"/>
      <c r="GIT83"/>
      <c r="GIU83"/>
      <c r="GIV83"/>
      <c r="GIW83"/>
      <c r="GIX83"/>
      <c r="GIY83"/>
      <c r="GIZ83"/>
      <c r="GJA83"/>
      <c r="GJB83"/>
      <c r="GJC83"/>
      <c r="GJD83"/>
      <c r="GJE83"/>
      <c r="GJF83"/>
      <c r="GJG83"/>
      <c r="GJH83"/>
      <c r="GJI83"/>
      <c r="GJJ83"/>
      <c r="GJK83"/>
      <c r="GJL83"/>
      <c r="GJM83"/>
      <c r="GJN83"/>
      <c r="GJO83"/>
      <c r="GJP83"/>
      <c r="GJQ83"/>
      <c r="GJR83"/>
      <c r="GJS83"/>
      <c r="GJT83"/>
      <c r="GJU83"/>
      <c r="GJV83"/>
      <c r="GJW83"/>
      <c r="GJX83"/>
      <c r="GJY83"/>
      <c r="GJZ83"/>
      <c r="GKA83"/>
      <c r="GKB83"/>
      <c r="GKC83"/>
      <c r="GKD83"/>
      <c r="GKE83"/>
      <c r="GKF83"/>
      <c r="GKG83"/>
      <c r="GKH83"/>
      <c r="GKI83"/>
      <c r="GKJ83"/>
      <c r="GKK83"/>
      <c r="GKL83"/>
      <c r="GKM83"/>
      <c r="GKN83"/>
      <c r="GKO83"/>
      <c r="GKP83"/>
      <c r="GKQ83"/>
      <c r="GKR83"/>
      <c r="GKS83"/>
      <c r="GKT83"/>
      <c r="GKU83"/>
      <c r="GKV83"/>
      <c r="GKW83"/>
      <c r="GKX83"/>
      <c r="GKY83"/>
      <c r="GKZ83"/>
      <c r="GLA83"/>
      <c r="GLB83"/>
      <c r="GLC83"/>
      <c r="GLD83"/>
      <c r="GLE83"/>
      <c r="GLF83"/>
      <c r="GLG83"/>
      <c r="GLH83"/>
      <c r="GLI83"/>
      <c r="GLJ83"/>
      <c r="GLK83"/>
      <c r="GLL83"/>
      <c r="GLM83"/>
      <c r="GLN83"/>
      <c r="GLO83"/>
      <c r="GLP83"/>
      <c r="GLQ83"/>
      <c r="GLR83"/>
      <c r="GLS83"/>
      <c r="GLT83"/>
      <c r="GLU83"/>
      <c r="GLV83"/>
      <c r="GLW83"/>
      <c r="GLX83"/>
      <c r="GLY83"/>
      <c r="GLZ83"/>
      <c r="GMA83"/>
      <c r="GMB83"/>
      <c r="GMC83"/>
      <c r="GMD83"/>
      <c r="GME83"/>
      <c r="GMF83"/>
      <c r="GMG83"/>
      <c r="GMH83"/>
      <c r="GMI83"/>
      <c r="GMJ83"/>
      <c r="GMK83"/>
      <c r="GML83"/>
      <c r="GMM83"/>
      <c r="GMN83"/>
      <c r="GMO83"/>
      <c r="GMP83"/>
      <c r="GMQ83"/>
      <c r="GMR83"/>
      <c r="GMS83"/>
      <c r="GMT83"/>
      <c r="GMU83"/>
      <c r="GMV83"/>
      <c r="GMW83"/>
      <c r="GMX83"/>
      <c r="GMY83"/>
      <c r="GMZ83"/>
      <c r="GNA83"/>
      <c r="GNB83"/>
      <c r="GNC83"/>
      <c r="GND83"/>
      <c r="GNE83"/>
      <c r="GNF83"/>
      <c r="GNG83"/>
      <c r="GNH83"/>
      <c r="GNI83"/>
      <c r="GNJ83"/>
      <c r="GNK83"/>
      <c r="GNL83"/>
      <c r="GNM83"/>
      <c r="GNN83"/>
      <c r="GNO83"/>
      <c r="GNP83"/>
      <c r="GNQ83"/>
      <c r="GNR83"/>
      <c r="GNS83"/>
      <c r="GNT83"/>
      <c r="GNU83"/>
      <c r="GNV83"/>
      <c r="GNW83"/>
      <c r="GNX83"/>
      <c r="GNY83"/>
      <c r="GNZ83"/>
      <c r="GOA83"/>
      <c r="GOB83"/>
      <c r="GOC83"/>
      <c r="GOD83"/>
      <c r="GOE83"/>
      <c r="GOF83"/>
      <c r="GOG83"/>
      <c r="GOH83"/>
      <c r="GOI83"/>
      <c r="GOJ83"/>
      <c r="GOK83"/>
      <c r="GOL83"/>
      <c r="GOM83"/>
      <c r="GON83"/>
      <c r="GOO83"/>
      <c r="GOP83"/>
      <c r="GOQ83"/>
      <c r="GOR83"/>
      <c r="GOS83"/>
      <c r="GOT83"/>
      <c r="GOU83"/>
      <c r="GOV83"/>
      <c r="GOW83"/>
      <c r="GOX83"/>
      <c r="GOY83"/>
      <c r="GOZ83"/>
      <c r="GPA83"/>
      <c r="GPB83"/>
      <c r="GPC83"/>
      <c r="GPD83"/>
      <c r="GPE83"/>
      <c r="GPF83"/>
      <c r="GPG83"/>
      <c r="GPH83"/>
      <c r="GPI83"/>
      <c r="GPJ83"/>
      <c r="GPK83"/>
      <c r="GPL83"/>
      <c r="GPM83"/>
      <c r="GPN83"/>
      <c r="GPO83"/>
      <c r="GPP83"/>
      <c r="GPQ83"/>
      <c r="GPR83"/>
      <c r="GPS83"/>
      <c r="GPT83"/>
      <c r="GPU83"/>
      <c r="GPV83"/>
      <c r="GPW83"/>
      <c r="GPX83"/>
      <c r="GPY83"/>
      <c r="GPZ83"/>
      <c r="GQA83"/>
      <c r="GQB83"/>
      <c r="GQC83"/>
      <c r="GQD83"/>
      <c r="GQE83"/>
      <c r="GQF83"/>
      <c r="GQG83"/>
      <c r="GQH83"/>
      <c r="GQI83"/>
      <c r="GQJ83"/>
      <c r="GQK83"/>
      <c r="GQL83"/>
      <c r="GQM83"/>
      <c r="GQN83"/>
      <c r="GQO83"/>
      <c r="GQP83"/>
      <c r="GQQ83"/>
      <c r="GQR83"/>
      <c r="GQS83"/>
      <c r="GQT83"/>
      <c r="GQU83"/>
      <c r="GQV83"/>
      <c r="GQW83"/>
      <c r="GQX83"/>
      <c r="GQY83"/>
      <c r="GQZ83"/>
      <c r="GRA83"/>
      <c r="GRB83"/>
      <c r="GRC83"/>
      <c r="GRD83"/>
      <c r="GRE83"/>
      <c r="GRF83"/>
      <c r="GRG83"/>
      <c r="GRH83"/>
      <c r="GRI83"/>
      <c r="GRJ83"/>
      <c r="GRK83"/>
      <c r="GRL83"/>
      <c r="GRM83"/>
      <c r="GRN83"/>
      <c r="GRO83"/>
      <c r="GRP83"/>
      <c r="GRQ83"/>
      <c r="GRR83"/>
      <c r="GRS83"/>
      <c r="GRT83"/>
      <c r="GRU83"/>
      <c r="GRV83"/>
      <c r="GRW83"/>
      <c r="GRX83"/>
      <c r="GRY83"/>
      <c r="GRZ83"/>
      <c r="GSA83"/>
      <c r="GSB83"/>
      <c r="GSC83"/>
      <c r="GSD83"/>
      <c r="GSE83"/>
      <c r="GSF83"/>
      <c r="GSG83"/>
      <c r="GSH83"/>
      <c r="GSI83"/>
      <c r="GSJ83"/>
      <c r="GSK83"/>
      <c r="GSL83"/>
      <c r="GSM83"/>
      <c r="GSN83"/>
      <c r="GSO83"/>
      <c r="GSP83"/>
      <c r="GSQ83"/>
      <c r="GSR83"/>
      <c r="GSS83"/>
      <c r="GST83"/>
      <c r="GSU83"/>
      <c r="GSV83"/>
      <c r="GSW83"/>
      <c r="GSX83"/>
      <c r="GSY83"/>
      <c r="GSZ83"/>
      <c r="GTA83"/>
      <c r="GTB83"/>
      <c r="GTC83"/>
      <c r="GTD83"/>
      <c r="GTE83"/>
      <c r="GTF83"/>
      <c r="GTG83"/>
      <c r="GTH83"/>
      <c r="GTI83"/>
      <c r="GTJ83"/>
      <c r="GTK83"/>
      <c r="GTL83"/>
      <c r="GTM83"/>
      <c r="GTN83"/>
      <c r="GTO83"/>
      <c r="GTP83"/>
      <c r="GTQ83"/>
      <c r="GTR83"/>
      <c r="GTS83"/>
      <c r="GTT83"/>
      <c r="GTU83"/>
      <c r="GTV83"/>
      <c r="GTW83"/>
      <c r="GTX83"/>
      <c r="GTY83"/>
      <c r="GTZ83"/>
      <c r="GUA83"/>
      <c r="GUB83"/>
      <c r="GUC83"/>
      <c r="GUD83"/>
      <c r="GUE83"/>
      <c r="GUF83"/>
      <c r="GUG83"/>
      <c r="GUH83"/>
      <c r="GUI83"/>
      <c r="GUJ83"/>
      <c r="GUK83"/>
      <c r="GUL83"/>
      <c r="GUM83"/>
      <c r="GUN83"/>
      <c r="GUO83"/>
      <c r="GUP83"/>
      <c r="GUQ83"/>
      <c r="GUR83"/>
      <c r="GUS83"/>
      <c r="GUT83"/>
      <c r="GUU83"/>
      <c r="GUV83"/>
      <c r="GUW83"/>
      <c r="GUX83"/>
      <c r="GUY83"/>
      <c r="GUZ83"/>
      <c r="GVA83"/>
      <c r="GVB83"/>
      <c r="GVC83"/>
      <c r="GVD83"/>
      <c r="GVE83"/>
      <c r="GVF83"/>
      <c r="GVG83"/>
      <c r="GVH83"/>
      <c r="GVI83"/>
      <c r="GVJ83"/>
      <c r="GVK83"/>
      <c r="GVL83"/>
      <c r="GVM83"/>
      <c r="GVN83"/>
      <c r="GVO83"/>
      <c r="GVP83"/>
      <c r="GVQ83"/>
      <c r="GVR83"/>
      <c r="GVS83"/>
      <c r="GVT83"/>
      <c r="GVU83"/>
      <c r="GVV83"/>
      <c r="GVW83"/>
      <c r="GVX83"/>
      <c r="GVY83"/>
      <c r="GVZ83"/>
      <c r="GWA83"/>
      <c r="GWB83"/>
      <c r="GWC83"/>
      <c r="GWD83"/>
      <c r="GWE83"/>
      <c r="GWF83"/>
      <c r="GWG83"/>
      <c r="GWH83"/>
      <c r="GWI83"/>
      <c r="GWJ83"/>
      <c r="GWK83"/>
      <c r="GWL83"/>
      <c r="GWM83"/>
      <c r="GWN83"/>
      <c r="GWO83"/>
      <c r="GWP83"/>
      <c r="GWQ83"/>
      <c r="GWR83"/>
      <c r="GWS83"/>
      <c r="GWT83"/>
      <c r="GWU83"/>
      <c r="GWV83"/>
      <c r="GWW83"/>
      <c r="GWX83"/>
      <c r="GWY83"/>
      <c r="GWZ83"/>
      <c r="GXA83"/>
      <c r="GXB83"/>
      <c r="GXC83"/>
      <c r="GXD83"/>
      <c r="GXE83"/>
      <c r="GXF83"/>
      <c r="GXG83"/>
      <c r="GXH83"/>
      <c r="GXI83"/>
      <c r="GXJ83"/>
      <c r="GXK83"/>
      <c r="GXL83"/>
      <c r="GXM83"/>
      <c r="GXN83"/>
      <c r="GXO83"/>
      <c r="GXP83"/>
      <c r="GXQ83"/>
      <c r="GXR83"/>
      <c r="GXS83"/>
      <c r="GXT83"/>
      <c r="GXU83"/>
      <c r="GXV83"/>
      <c r="GXW83"/>
      <c r="GXX83"/>
      <c r="GXY83"/>
      <c r="GXZ83"/>
      <c r="GYA83"/>
      <c r="GYB83"/>
      <c r="GYC83"/>
      <c r="GYD83"/>
      <c r="GYE83"/>
      <c r="GYF83"/>
      <c r="GYG83"/>
      <c r="GYH83"/>
      <c r="GYI83"/>
      <c r="GYJ83"/>
      <c r="GYK83"/>
      <c r="GYL83"/>
      <c r="GYM83"/>
      <c r="GYN83"/>
      <c r="GYO83"/>
      <c r="GYP83"/>
      <c r="GYQ83"/>
      <c r="GYR83"/>
      <c r="GYS83"/>
      <c r="GYT83"/>
      <c r="GYU83"/>
      <c r="GYV83"/>
      <c r="GYW83"/>
      <c r="GYX83"/>
      <c r="GYY83"/>
      <c r="GYZ83"/>
      <c r="GZA83"/>
      <c r="GZB83"/>
      <c r="GZC83"/>
      <c r="GZD83"/>
      <c r="GZE83"/>
      <c r="GZF83"/>
      <c r="GZG83"/>
      <c r="GZH83"/>
      <c r="GZI83"/>
      <c r="GZJ83"/>
      <c r="GZK83"/>
      <c r="GZL83"/>
      <c r="GZM83"/>
      <c r="GZN83"/>
      <c r="GZO83"/>
      <c r="GZP83"/>
      <c r="GZQ83"/>
      <c r="GZR83"/>
      <c r="GZS83"/>
      <c r="GZT83"/>
      <c r="GZU83"/>
      <c r="GZV83"/>
      <c r="GZW83"/>
      <c r="GZX83"/>
      <c r="GZY83"/>
      <c r="GZZ83"/>
      <c r="HAA83"/>
      <c r="HAB83"/>
      <c r="HAC83"/>
      <c r="HAD83"/>
      <c r="HAE83"/>
      <c r="HAF83"/>
      <c r="HAG83"/>
      <c r="HAH83"/>
      <c r="HAI83"/>
      <c r="HAJ83"/>
      <c r="HAK83"/>
      <c r="HAL83"/>
      <c r="HAM83"/>
      <c r="HAN83"/>
      <c r="HAO83"/>
      <c r="HAP83"/>
      <c r="HAQ83"/>
      <c r="HAR83"/>
      <c r="HAS83"/>
      <c r="HAT83"/>
      <c r="HAU83"/>
      <c r="HAV83"/>
      <c r="HAW83"/>
      <c r="HAX83"/>
      <c r="HAY83"/>
      <c r="HAZ83"/>
      <c r="HBA83"/>
      <c r="HBB83"/>
      <c r="HBC83"/>
      <c r="HBD83"/>
      <c r="HBE83"/>
      <c r="HBF83"/>
      <c r="HBG83"/>
      <c r="HBH83"/>
      <c r="HBI83"/>
      <c r="HBJ83"/>
      <c r="HBK83"/>
      <c r="HBL83"/>
      <c r="HBM83"/>
      <c r="HBN83"/>
      <c r="HBO83"/>
      <c r="HBP83"/>
      <c r="HBQ83"/>
      <c r="HBR83"/>
      <c r="HBS83"/>
      <c r="HBT83"/>
      <c r="HBU83"/>
      <c r="HBV83"/>
      <c r="HBW83"/>
      <c r="HBX83"/>
      <c r="HBY83"/>
      <c r="HBZ83"/>
      <c r="HCA83"/>
      <c r="HCB83"/>
      <c r="HCC83"/>
      <c r="HCD83"/>
      <c r="HCE83"/>
      <c r="HCF83"/>
      <c r="HCG83"/>
      <c r="HCH83"/>
      <c r="HCI83"/>
      <c r="HCJ83"/>
      <c r="HCK83"/>
      <c r="HCL83"/>
      <c r="HCM83"/>
      <c r="HCN83"/>
      <c r="HCO83"/>
      <c r="HCP83"/>
      <c r="HCQ83"/>
      <c r="HCR83"/>
      <c r="HCS83"/>
      <c r="HCT83"/>
      <c r="HCU83"/>
      <c r="HCV83"/>
      <c r="HCW83"/>
      <c r="HCX83"/>
      <c r="HCY83"/>
      <c r="HCZ83"/>
      <c r="HDA83"/>
      <c r="HDB83"/>
      <c r="HDC83"/>
      <c r="HDD83"/>
      <c r="HDE83"/>
      <c r="HDF83"/>
      <c r="HDG83"/>
      <c r="HDH83"/>
      <c r="HDI83"/>
      <c r="HDJ83"/>
      <c r="HDK83"/>
      <c r="HDL83"/>
      <c r="HDM83"/>
      <c r="HDN83"/>
      <c r="HDO83"/>
      <c r="HDP83"/>
      <c r="HDQ83"/>
      <c r="HDR83"/>
      <c r="HDS83"/>
      <c r="HDT83"/>
      <c r="HDU83"/>
      <c r="HDV83"/>
      <c r="HDW83"/>
      <c r="HDX83"/>
      <c r="HDY83"/>
      <c r="HDZ83"/>
      <c r="HEA83"/>
      <c r="HEB83"/>
      <c r="HEC83"/>
      <c r="HED83"/>
      <c r="HEE83"/>
      <c r="HEF83"/>
      <c r="HEG83"/>
      <c r="HEH83"/>
      <c r="HEI83"/>
      <c r="HEJ83"/>
      <c r="HEK83"/>
      <c r="HEL83"/>
      <c r="HEM83"/>
      <c r="HEN83"/>
      <c r="HEO83"/>
      <c r="HEP83"/>
      <c r="HEQ83"/>
      <c r="HER83"/>
      <c r="HES83"/>
      <c r="HET83"/>
      <c r="HEU83"/>
      <c r="HEV83"/>
      <c r="HEW83"/>
      <c r="HEX83"/>
      <c r="HEY83"/>
      <c r="HEZ83"/>
      <c r="HFA83"/>
      <c r="HFB83"/>
      <c r="HFC83"/>
      <c r="HFD83"/>
      <c r="HFE83"/>
      <c r="HFF83"/>
      <c r="HFG83"/>
      <c r="HFH83"/>
      <c r="HFI83"/>
      <c r="HFJ83"/>
      <c r="HFK83"/>
      <c r="HFL83"/>
      <c r="HFM83"/>
      <c r="HFN83"/>
      <c r="HFO83"/>
      <c r="HFP83"/>
      <c r="HFQ83"/>
      <c r="HFR83"/>
      <c r="HFS83"/>
      <c r="HFT83"/>
      <c r="HFU83"/>
      <c r="HFV83"/>
      <c r="HFW83"/>
      <c r="HFX83"/>
      <c r="HFY83"/>
      <c r="HFZ83"/>
      <c r="HGA83"/>
      <c r="HGB83"/>
      <c r="HGC83"/>
      <c r="HGD83"/>
      <c r="HGE83"/>
      <c r="HGF83"/>
      <c r="HGG83"/>
      <c r="HGH83"/>
      <c r="HGI83"/>
      <c r="HGJ83"/>
      <c r="HGK83"/>
      <c r="HGL83"/>
      <c r="HGM83"/>
      <c r="HGN83"/>
      <c r="HGO83"/>
      <c r="HGP83"/>
      <c r="HGQ83"/>
      <c r="HGR83"/>
      <c r="HGS83"/>
      <c r="HGT83"/>
      <c r="HGU83"/>
      <c r="HGV83"/>
      <c r="HGW83"/>
      <c r="HGX83"/>
      <c r="HGY83"/>
      <c r="HGZ83"/>
      <c r="HHA83"/>
      <c r="HHB83"/>
      <c r="HHC83"/>
      <c r="HHD83"/>
      <c r="HHE83"/>
      <c r="HHF83"/>
      <c r="HHG83"/>
      <c r="HHH83"/>
      <c r="HHI83"/>
      <c r="HHJ83"/>
      <c r="HHK83"/>
      <c r="HHL83"/>
      <c r="HHM83"/>
      <c r="HHN83"/>
      <c r="HHO83"/>
      <c r="HHP83"/>
      <c r="HHQ83"/>
      <c r="HHR83"/>
      <c r="HHS83"/>
      <c r="HHT83"/>
      <c r="HHU83"/>
      <c r="HHV83"/>
      <c r="HHW83"/>
      <c r="HHX83"/>
      <c r="HHY83"/>
      <c r="HHZ83"/>
      <c r="HIA83"/>
      <c r="HIB83"/>
      <c r="HIC83"/>
      <c r="HID83"/>
      <c r="HIE83"/>
      <c r="HIF83"/>
      <c r="HIG83"/>
      <c r="HIH83"/>
      <c r="HII83"/>
      <c r="HIJ83"/>
      <c r="HIK83"/>
      <c r="HIL83"/>
      <c r="HIM83"/>
      <c r="HIN83"/>
      <c r="HIO83"/>
      <c r="HIP83"/>
      <c r="HIQ83"/>
      <c r="HIR83"/>
      <c r="HIS83"/>
      <c r="HIT83"/>
      <c r="HIU83"/>
      <c r="HIV83"/>
      <c r="HIW83"/>
      <c r="HIX83"/>
      <c r="HIY83"/>
      <c r="HIZ83"/>
      <c r="HJA83"/>
      <c r="HJB83"/>
      <c r="HJC83"/>
      <c r="HJD83"/>
      <c r="HJE83"/>
      <c r="HJF83"/>
      <c r="HJG83"/>
      <c r="HJH83"/>
      <c r="HJI83"/>
      <c r="HJJ83"/>
      <c r="HJK83"/>
      <c r="HJL83"/>
      <c r="HJM83"/>
      <c r="HJN83"/>
      <c r="HJO83"/>
      <c r="HJP83"/>
      <c r="HJQ83"/>
      <c r="HJR83"/>
      <c r="HJS83"/>
      <c r="HJT83"/>
      <c r="HJU83"/>
      <c r="HJV83"/>
      <c r="HJW83"/>
      <c r="HJX83"/>
      <c r="HJY83"/>
      <c r="HJZ83"/>
      <c r="HKA83"/>
      <c r="HKB83"/>
      <c r="HKC83"/>
      <c r="HKD83"/>
      <c r="HKE83"/>
      <c r="HKF83"/>
      <c r="HKG83"/>
      <c r="HKH83"/>
      <c r="HKI83"/>
      <c r="HKJ83"/>
      <c r="HKK83"/>
      <c r="HKL83"/>
      <c r="HKM83"/>
      <c r="HKN83"/>
      <c r="HKO83"/>
      <c r="HKP83"/>
      <c r="HKQ83"/>
      <c r="HKR83"/>
      <c r="HKS83"/>
      <c r="HKT83"/>
      <c r="HKU83"/>
      <c r="HKV83"/>
      <c r="HKW83"/>
      <c r="HKX83"/>
      <c r="HKY83"/>
      <c r="HKZ83"/>
      <c r="HLA83"/>
      <c r="HLB83"/>
      <c r="HLC83"/>
      <c r="HLD83"/>
      <c r="HLE83"/>
      <c r="HLF83"/>
      <c r="HLG83"/>
      <c r="HLH83"/>
      <c r="HLI83"/>
      <c r="HLJ83"/>
      <c r="HLK83"/>
      <c r="HLL83"/>
      <c r="HLM83"/>
      <c r="HLN83"/>
      <c r="HLO83"/>
      <c r="HLP83"/>
      <c r="HLQ83"/>
      <c r="HLR83"/>
      <c r="HLS83"/>
      <c r="HLT83"/>
      <c r="HLU83"/>
      <c r="HLV83"/>
      <c r="HLW83"/>
      <c r="HLX83"/>
      <c r="HLY83"/>
      <c r="HLZ83"/>
      <c r="HMA83"/>
      <c r="HMB83"/>
      <c r="HMC83"/>
      <c r="HMD83"/>
      <c r="HME83"/>
      <c r="HMF83"/>
      <c r="HMG83"/>
      <c r="HMH83"/>
      <c r="HMI83"/>
      <c r="HMJ83"/>
      <c r="HMK83"/>
      <c r="HML83"/>
      <c r="HMM83"/>
      <c r="HMN83"/>
      <c r="HMO83"/>
      <c r="HMP83"/>
      <c r="HMQ83"/>
      <c r="HMR83"/>
      <c r="HMS83"/>
      <c r="HMT83"/>
      <c r="HMU83"/>
      <c r="HMV83"/>
      <c r="HMW83"/>
      <c r="HMX83"/>
      <c r="HMY83"/>
      <c r="HMZ83"/>
      <c r="HNA83"/>
      <c r="HNB83"/>
      <c r="HNC83"/>
      <c r="HND83"/>
      <c r="HNE83"/>
      <c r="HNF83"/>
      <c r="HNG83"/>
      <c r="HNH83"/>
      <c r="HNI83"/>
      <c r="HNJ83"/>
      <c r="HNK83"/>
      <c r="HNL83"/>
      <c r="HNM83"/>
      <c r="HNN83"/>
      <c r="HNO83"/>
      <c r="HNP83"/>
      <c r="HNQ83"/>
      <c r="HNR83"/>
      <c r="HNS83"/>
      <c r="HNT83"/>
      <c r="HNU83"/>
      <c r="HNV83"/>
      <c r="HNW83"/>
      <c r="HNX83"/>
      <c r="HNY83"/>
      <c r="HNZ83"/>
      <c r="HOA83"/>
      <c r="HOB83"/>
      <c r="HOC83"/>
      <c r="HOD83"/>
      <c r="HOE83"/>
      <c r="HOF83"/>
      <c r="HOG83"/>
      <c r="HOH83"/>
      <c r="HOI83"/>
      <c r="HOJ83"/>
      <c r="HOK83"/>
      <c r="HOL83"/>
      <c r="HOM83"/>
      <c r="HON83"/>
      <c r="HOO83"/>
      <c r="HOP83"/>
      <c r="HOQ83"/>
      <c r="HOR83"/>
      <c r="HOS83"/>
      <c r="HOT83"/>
      <c r="HOU83"/>
      <c r="HOV83"/>
      <c r="HOW83"/>
      <c r="HOX83"/>
      <c r="HOY83"/>
      <c r="HOZ83"/>
      <c r="HPA83"/>
      <c r="HPB83"/>
      <c r="HPC83"/>
      <c r="HPD83"/>
      <c r="HPE83"/>
      <c r="HPF83"/>
      <c r="HPG83"/>
      <c r="HPH83"/>
      <c r="HPI83"/>
      <c r="HPJ83"/>
      <c r="HPK83"/>
      <c r="HPL83"/>
      <c r="HPM83"/>
      <c r="HPN83"/>
      <c r="HPO83"/>
      <c r="HPP83"/>
      <c r="HPQ83"/>
      <c r="HPR83"/>
      <c r="HPS83"/>
      <c r="HPT83"/>
      <c r="HPU83"/>
      <c r="HPV83"/>
      <c r="HPW83"/>
      <c r="HPX83"/>
      <c r="HPY83"/>
      <c r="HPZ83"/>
      <c r="HQA83"/>
      <c r="HQB83"/>
      <c r="HQC83"/>
      <c r="HQD83"/>
      <c r="HQE83"/>
      <c r="HQF83"/>
      <c r="HQG83"/>
      <c r="HQH83"/>
      <c r="HQI83"/>
      <c r="HQJ83"/>
      <c r="HQK83"/>
      <c r="HQL83"/>
      <c r="HQM83"/>
      <c r="HQN83"/>
      <c r="HQO83"/>
      <c r="HQP83"/>
      <c r="HQQ83"/>
      <c r="HQR83"/>
      <c r="HQS83"/>
      <c r="HQT83"/>
      <c r="HQU83"/>
      <c r="HQV83"/>
      <c r="HQW83"/>
      <c r="HQX83"/>
      <c r="HQY83"/>
      <c r="HQZ83"/>
      <c r="HRA83"/>
      <c r="HRB83"/>
      <c r="HRC83"/>
      <c r="HRD83"/>
      <c r="HRE83"/>
      <c r="HRF83"/>
      <c r="HRG83"/>
      <c r="HRH83"/>
      <c r="HRI83"/>
      <c r="HRJ83"/>
      <c r="HRK83"/>
      <c r="HRL83"/>
      <c r="HRM83"/>
      <c r="HRN83"/>
      <c r="HRO83"/>
      <c r="HRP83"/>
      <c r="HRQ83"/>
      <c r="HRR83"/>
      <c r="HRS83"/>
      <c r="HRT83"/>
      <c r="HRU83"/>
      <c r="HRV83"/>
      <c r="HRW83"/>
      <c r="HRX83"/>
      <c r="HRY83"/>
      <c r="HRZ83"/>
      <c r="HSA83"/>
      <c r="HSB83"/>
      <c r="HSC83"/>
      <c r="HSD83"/>
      <c r="HSE83"/>
      <c r="HSF83"/>
      <c r="HSG83"/>
      <c r="HSH83"/>
      <c r="HSI83"/>
      <c r="HSJ83"/>
      <c r="HSK83"/>
      <c r="HSL83"/>
      <c r="HSM83"/>
      <c r="HSN83"/>
      <c r="HSO83"/>
      <c r="HSP83"/>
      <c r="HSQ83"/>
      <c r="HSR83"/>
      <c r="HSS83"/>
      <c r="HST83"/>
      <c r="HSU83"/>
      <c r="HSV83"/>
      <c r="HSW83"/>
      <c r="HSX83"/>
      <c r="HSY83"/>
      <c r="HSZ83"/>
      <c r="HTA83"/>
      <c r="HTB83"/>
      <c r="HTC83"/>
      <c r="HTD83"/>
      <c r="HTE83"/>
      <c r="HTF83"/>
      <c r="HTG83"/>
      <c r="HTH83"/>
      <c r="HTI83"/>
      <c r="HTJ83"/>
      <c r="HTK83"/>
      <c r="HTL83"/>
      <c r="HTM83"/>
      <c r="HTN83"/>
      <c r="HTO83"/>
      <c r="HTP83"/>
      <c r="HTQ83"/>
      <c r="HTR83"/>
      <c r="HTS83"/>
      <c r="HTT83"/>
      <c r="HTU83"/>
      <c r="HTV83"/>
      <c r="HTW83"/>
      <c r="HTX83"/>
      <c r="HTY83"/>
      <c r="HTZ83"/>
      <c r="HUA83"/>
      <c r="HUB83"/>
      <c r="HUC83"/>
      <c r="HUD83"/>
      <c r="HUE83"/>
      <c r="HUF83"/>
      <c r="HUG83"/>
      <c r="HUH83"/>
      <c r="HUI83"/>
      <c r="HUJ83"/>
      <c r="HUK83"/>
      <c r="HUL83"/>
      <c r="HUM83"/>
      <c r="HUN83"/>
      <c r="HUO83"/>
      <c r="HUP83"/>
      <c r="HUQ83"/>
      <c r="HUR83"/>
      <c r="HUS83"/>
      <c r="HUT83"/>
      <c r="HUU83"/>
      <c r="HUV83"/>
      <c r="HUW83"/>
      <c r="HUX83"/>
      <c r="HUY83"/>
      <c r="HUZ83"/>
      <c r="HVA83"/>
      <c r="HVB83"/>
      <c r="HVC83"/>
      <c r="HVD83"/>
      <c r="HVE83"/>
      <c r="HVF83"/>
      <c r="HVG83"/>
      <c r="HVH83"/>
      <c r="HVI83"/>
      <c r="HVJ83"/>
      <c r="HVK83"/>
      <c r="HVL83"/>
      <c r="HVM83"/>
      <c r="HVN83"/>
      <c r="HVO83"/>
      <c r="HVP83"/>
      <c r="HVQ83"/>
      <c r="HVR83"/>
      <c r="HVS83"/>
      <c r="HVT83"/>
      <c r="HVU83"/>
      <c r="HVV83"/>
      <c r="HVW83"/>
      <c r="HVX83"/>
      <c r="HVY83"/>
      <c r="HVZ83"/>
      <c r="HWA83"/>
      <c r="HWB83"/>
      <c r="HWC83"/>
      <c r="HWD83"/>
      <c r="HWE83"/>
      <c r="HWF83"/>
      <c r="HWG83"/>
      <c r="HWH83"/>
      <c r="HWI83"/>
      <c r="HWJ83"/>
      <c r="HWK83"/>
      <c r="HWL83"/>
      <c r="HWM83"/>
      <c r="HWN83"/>
      <c r="HWO83"/>
      <c r="HWP83"/>
      <c r="HWQ83"/>
      <c r="HWR83"/>
      <c r="HWS83"/>
      <c r="HWT83"/>
      <c r="HWU83"/>
      <c r="HWV83"/>
      <c r="HWW83"/>
      <c r="HWX83"/>
      <c r="HWY83"/>
      <c r="HWZ83"/>
      <c r="HXA83"/>
      <c r="HXB83"/>
      <c r="HXC83"/>
      <c r="HXD83"/>
      <c r="HXE83"/>
      <c r="HXF83"/>
      <c r="HXG83"/>
      <c r="HXH83"/>
      <c r="HXI83"/>
      <c r="HXJ83"/>
      <c r="HXK83"/>
      <c r="HXL83"/>
      <c r="HXM83"/>
      <c r="HXN83"/>
      <c r="HXO83"/>
      <c r="HXP83"/>
      <c r="HXQ83"/>
      <c r="HXR83"/>
      <c r="HXS83"/>
      <c r="HXT83"/>
      <c r="HXU83"/>
      <c r="HXV83"/>
      <c r="HXW83"/>
      <c r="HXX83"/>
      <c r="HXY83"/>
      <c r="HXZ83"/>
      <c r="HYA83"/>
      <c r="HYB83"/>
      <c r="HYC83"/>
      <c r="HYD83"/>
      <c r="HYE83"/>
      <c r="HYF83"/>
      <c r="HYG83"/>
      <c r="HYH83"/>
      <c r="HYI83"/>
      <c r="HYJ83"/>
      <c r="HYK83"/>
      <c r="HYL83"/>
      <c r="HYM83"/>
      <c r="HYN83"/>
      <c r="HYO83"/>
      <c r="HYP83"/>
      <c r="HYQ83"/>
      <c r="HYR83"/>
      <c r="HYS83"/>
      <c r="HYT83"/>
      <c r="HYU83"/>
      <c r="HYV83"/>
      <c r="HYW83"/>
      <c r="HYX83"/>
      <c r="HYY83"/>
      <c r="HYZ83"/>
      <c r="HZA83"/>
      <c r="HZB83"/>
      <c r="HZC83"/>
      <c r="HZD83"/>
      <c r="HZE83"/>
      <c r="HZF83"/>
      <c r="HZG83"/>
      <c r="HZH83"/>
      <c r="HZI83"/>
      <c r="HZJ83"/>
      <c r="HZK83"/>
      <c r="HZL83"/>
      <c r="HZM83"/>
      <c r="HZN83"/>
      <c r="HZO83"/>
      <c r="HZP83"/>
      <c r="HZQ83"/>
      <c r="HZR83"/>
      <c r="HZS83"/>
      <c r="HZT83"/>
      <c r="HZU83"/>
      <c r="HZV83"/>
      <c r="HZW83"/>
      <c r="HZX83"/>
      <c r="HZY83"/>
      <c r="HZZ83"/>
      <c r="IAA83"/>
      <c r="IAB83"/>
      <c r="IAC83"/>
      <c r="IAD83"/>
      <c r="IAE83"/>
      <c r="IAF83"/>
      <c r="IAG83"/>
      <c r="IAH83"/>
      <c r="IAI83"/>
      <c r="IAJ83"/>
      <c r="IAK83"/>
      <c r="IAL83"/>
      <c r="IAM83"/>
      <c r="IAN83"/>
      <c r="IAO83"/>
      <c r="IAP83"/>
      <c r="IAQ83"/>
      <c r="IAR83"/>
      <c r="IAS83"/>
      <c r="IAT83"/>
      <c r="IAU83"/>
      <c r="IAV83"/>
      <c r="IAW83"/>
      <c r="IAX83"/>
      <c r="IAY83"/>
      <c r="IAZ83"/>
      <c r="IBA83"/>
      <c r="IBB83"/>
      <c r="IBC83"/>
      <c r="IBD83"/>
      <c r="IBE83"/>
      <c r="IBF83"/>
      <c r="IBG83"/>
      <c r="IBH83"/>
      <c r="IBI83"/>
      <c r="IBJ83"/>
      <c r="IBK83"/>
      <c r="IBL83"/>
      <c r="IBM83"/>
      <c r="IBN83"/>
      <c r="IBO83"/>
      <c r="IBP83"/>
      <c r="IBQ83"/>
      <c r="IBR83"/>
      <c r="IBS83"/>
      <c r="IBT83"/>
      <c r="IBU83"/>
      <c r="IBV83"/>
      <c r="IBW83"/>
      <c r="IBX83"/>
      <c r="IBY83"/>
      <c r="IBZ83"/>
      <c r="ICA83"/>
      <c r="ICB83"/>
      <c r="ICC83"/>
      <c r="ICD83"/>
      <c r="ICE83"/>
      <c r="ICF83"/>
      <c r="ICG83"/>
      <c r="ICH83"/>
      <c r="ICI83"/>
      <c r="ICJ83"/>
      <c r="ICK83"/>
      <c r="ICL83"/>
      <c r="ICM83"/>
      <c r="ICN83"/>
      <c r="ICO83"/>
      <c r="ICP83"/>
      <c r="ICQ83"/>
      <c r="ICR83"/>
      <c r="ICS83"/>
      <c r="ICT83"/>
      <c r="ICU83"/>
      <c r="ICV83"/>
      <c r="ICW83"/>
      <c r="ICX83"/>
      <c r="ICY83"/>
      <c r="ICZ83"/>
      <c r="IDA83"/>
      <c r="IDB83"/>
      <c r="IDC83"/>
      <c r="IDD83"/>
      <c r="IDE83"/>
      <c r="IDF83"/>
      <c r="IDG83"/>
      <c r="IDH83"/>
      <c r="IDI83"/>
      <c r="IDJ83"/>
      <c r="IDK83"/>
      <c r="IDL83"/>
      <c r="IDM83"/>
      <c r="IDN83"/>
      <c r="IDO83"/>
      <c r="IDP83"/>
      <c r="IDQ83"/>
      <c r="IDR83"/>
      <c r="IDS83"/>
      <c r="IDT83"/>
      <c r="IDU83"/>
      <c r="IDV83"/>
      <c r="IDW83"/>
      <c r="IDX83"/>
      <c r="IDY83"/>
      <c r="IDZ83"/>
      <c r="IEA83"/>
      <c r="IEB83"/>
      <c r="IEC83"/>
      <c r="IED83"/>
      <c r="IEE83"/>
      <c r="IEF83"/>
      <c r="IEG83"/>
      <c r="IEH83"/>
      <c r="IEI83"/>
      <c r="IEJ83"/>
      <c r="IEK83"/>
      <c r="IEL83"/>
      <c r="IEM83"/>
      <c r="IEN83"/>
      <c r="IEO83"/>
      <c r="IEP83"/>
      <c r="IEQ83"/>
      <c r="IER83"/>
      <c r="IES83"/>
      <c r="IET83"/>
      <c r="IEU83"/>
      <c r="IEV83"/>
      <c r="IEW83"/>
      <c r="IEX83"/>
      <c r="IEY83"/>
      <c r="IEZ83"/>
      <c r="IFA83"/>
      <c r="IFB83"/>
      <c r="IFC83"/>
      <c r="IFD83"/>
      <c r="IFE83"/>
      <c r="IFF83"/>
      <c r="IFG83"/>
      <c r="IFH83"/>
      <c r="IFI83"/>
      <c r="IFJ83"/>
      <c r="IFK83"/>
      <c r="IFL83"/>
      <c r="IFM83"/>
      <c r="IFN83"/>
      <c r="IFO83"/>
      <c r="IFP83"/>
      <c r="IFQ83"/>
      <c r="IFR83"/>
      <c r="IFS83"/>
      <c r="IFT83"/>
      <c r="IFU83"/>
      <c r="IFV83"/>
      <c r="IFW83"/>
      <c r="IFX83"/>
      <c r="IFY83"/>
      <c r="IFZ83"/>
      <c r="IGA83"/>
      <c r="IGB83"/>
      <c r="IGC83"/>
      <c r="IGD83"/>
      <c r="IGE83"/>
      <c r="IGF83"/>
      <c r="IGG83"/>
      <c r="IGH83"/>
      <c r="IGI83"/>
      <c r="IGJ83"/>
      <c r="IGK83"/>
      <c r="IGL83"/>
      <c r="IGM83"/>
      <c r="IGN83"/>
      <c r="IGO83"/>
      <c r="IGP83"/>
      <c r="IGQ83"/>
      <c r="IGR83"/>
      <c r="IGS83"/>
      <c r="IGT83"/>
      <c r="IGU83"/>
      <c r="IGV83"/>
      <c r="IGW83"/>
      <c r="IGX83"/>
      <c r="IGY83"/>
      <c r="IGZ83"/>
      <c r="IHA83"/>
      <c r="IHB83"/>
      <c r="IHC83"/>
      <c r="IHD83"/>
      <c r="IHE83"/>
      <c r="IHF83"/>
      <c r="IHG83"/>
      <c r="IHH83"/>
      <c r="IHI83"/>
      <c r="IHJ83"/>
      <c r="IHK83"/>
      <c r="IHL83"/>
      <c r="IHM83"/>
      <c r="IHN83"/>
      <c r="IHO83"/>
      <c r="IHP83"/>
      <c r="IHQ83"/>
      <c r="IHR83"/>
      <c r="IHS83"/>
      <c r="IHT83"/>
      <c r="IHU83"/>
      <c r="IHV83"/>
      <c r="IHW83"/>
      <c r="IHX83"/>
      <c r="IHY83"/>
      <c r="IHZ83"/>
      <c r="IIA83"/>
      <c r="IIB83"/>
      <c r="IIC83"/>
      <c r="IID83"/>
      <c r="IIE83"/>
      <c r="IIF83"/>
      <c r="IIG83"/>
      <c r="IIH83"/>
      <c r="III83"/>
      <c r="IIJ83"/>
      <c r="IIK83"/>
      <c r="IIL83"/>
      <c r="IIM83"/>
      <c r="IIN83"/>
      <c r="IIO83"/>
      <c r="IIP83"/>
      <c r="IIQ83"/>
      <c r="IIR83"/>
      <c r="IIS83"/>
      <c r="IIT83"/>
      <c r="IIU83"/>
      <c r="IIV83"/>
      <c r="IIW83"/>
      <c r="IIX83"/>
      <c r="IIY83"/>
      <c r="IIZ83"/>
      <c r="IJA83"/>
      <c r="IJB83"/>
      <c r="IJC83"/>
      <c r="IJD83"/>
      <c r="IJE83"/>
      <c r="IJF83"/>
      <c r="IJG83"/>
      <c r="IJH83"/>
      <c r="IJI83"/>
      <c r="IJJ83"/>
      <c r="IJK83"/>
      <c r="IJL83"/>
      <c r="IJM83"/>
      <c r="IJN83"/>
      <c r="IJO83"/>
      <c r="IJP83"/>
      <c r="IJQ83"/>
      <c r="IJR83"/>
      <c r="IJS83"/>
      <c r="IJT83"/>
      <c r="IJU83"/>
      <c r="IJV83"/>
      <c r="IJW83"/>
      <c r="IJX83"/>
      <c r="IJY83"/>
      <c r="IJZ83"/>
      <c r="IKA83"/>
      <c r="IKB83"/>
      <c r="IKC83"/>
      <c r="IKD83"/>
      <c r="IKE83"/>
      <c r="IKF83"/>
      <c r="IKG83"/>
      <c r="IKH83"/>
      <c r="IKI83"/>
      <c r="IKJ83"/>
      <c r="IKK83"/>
      <c r="IKL83"/>
      <c r="IKM83"/>
      <c r="IKN83"/>
      <c r="IKO83"/>
      <c r="IKP83"/>
      <c r="IKQ83"/>
      <c r="IKR83"/>
      <c r="IKS83"/>
      <c r="IKT83"/>
      <c r="IKU83"/>
      <c r="IKV83"/>
      <c r="IKW83"/>
      <c r="IKX83"/>
      <c r="IKY83"/>
      <c r="IKZ83"/>
      <c r="ILA83"/>
      <c r="ILB83"/>
      <c r="ILC83"/>
      <c r="ILD83"/>
      <c r="ILE83"/>
      <c r="ILF83"/>
      <c r="ILG83"/>
      <c r="ILH83"/>
      <c r="ILI83"/>
      <c r="ILJ83"/>
      <c r="ILK83"/>
      <c r="ILL83"/>
      <c r="ILM83"/>
      <c r="ILN83"/>
      <c r="ILO83"/>
      <c r="ILP83"/>
      <c r="ILQ83"/>
      <c r="ILR83"/>
      <c r="ILS83"/>
      <c r="ILT83"/>
      <c r="ILU83"/>
      <c r="ILV83"/>
      <c r="ILW83"/>
      <c r="ILX83"/>
      <c r="ILY83"/>
      <c r="ILZ83"/>
      <c r="IMA83"/>
      <c r="IMB83"/>
      <c r="IMC83"/>
      <c r="IMD83"/>
      <c r="IME83"/>
      <c r="IMF83"/>
      <c r="IMG83"/>
      <c r="IMH83"/>
      <c r="IMI83"/>
      <c r="IMJ83"/>
      <c r="IMK83"/>
      <c r="IML83"/>
      <c r="IMM83"/>
      <c r="IMN83"/>
      <c r="IMO83"/>
      <c r="IMP83"/>
      <c r="IMQ83"/>
      <c r="IMR83"/>
      <c r="IMS83"/>
      <c r="IMT83"/>
      <c r="IMU83"/>
      <c r="IMV83"/>
      <c r="IMW83"/>
      <c r="IMX83"/>
      <c r="IMY83"/>
      <c r="IMZ83"/>
      <c r="INA83"/>
      <c r="INB83"/>
      <c r="INC83"/>
      <c r="IND83"/>
      <c r="INE83"/>
      <c r="INF83"/>
      <c r="ING83"/>
      <c r="INH83"/>
      <c r="INI83"/>
      <c r="INJ83"/>
      <c r="INK83"/>
      <c r="INL83"/>
      <c r="INM83"/>
      <c r="INN83"/>
      <c r="INO83"/>
      <c r="INP83"/>
      <c r="INQ83"/>
      <c r="INR83"/>
      <c r="INS83"/>
      <c r="INT83"/>
      <c r="INU83"/>
      <c r="INV83"/>
      <c r="INW83"/>
      <c r="INX83"/>
      <c r="INY83"/>
      <c r="INZ83"/>
      <c r="IOA83"/>
      <c r="IOB83"/>
      <c r="IOC83"/>
      <c r="IOD83"/>
      <c r="IOE83"/>
      <c r="IOF83"/>
      <c r="IOG83"/>
      <c r="IOH83"/>
      <c r="IOI83"/>
      <c r="IOJ83"/>
      <c r="IOK83"/>
      <c r="IOL83"/>
      <c r="IOM83"/>
      <c r="ION83"/>
      <c r="IOO83"/>
      <c r="IOP83"/>
      <c r="IOQ83"/>
      <c r="IOR83"/>
      <c r="IOS83"/>
      <c r="IOT83"/>
      <c r="IOU83"/>
      <c r="IOV83"/>
      <c r="IOW83"/>
      <c r="IOX83"/>
      <c r="IOY83"/>
      <c r="IOZ83"/>
      <c r="IPA83"/>
      <c r="IPB83"/>
      <c r="IPC83"/>
      <c r="IPD83"/>
      <c r="IPE83"/>
      <c r="IPF83"/>
      <c r="IPG83"/>
      <c r="IPH83"/>
      <c r="IPI83"/>
      <c r="IPJ83"/>
      <c r="IPK83"/>
      <c r="IPL83"/>
      <c r="IPM83"/>
      <c r="IPN83"/>
      <c r="IPO83"/>
      <c r="IPP83"/>
      <c r="IPQ83"/>
      <c r="IPR83"/>
      <c r="IPS83"/>
      <c r="IPT83"/>
      <c r="IPU83"/>
      <c r="IPV83"/>
      <c r="IPW83"/>
      <c r="IPX83"/>
      <c r="IPY83"/>
      <c r="IPZ83"/>
      <c r="IQA83"/>
      <c r="IQB83"/>
      <c r="IQC83"/>
      <c r="IQD83"/>
      <c r="IQE83"/>
      <c r="IQF83"/>
      <c r="IQG83"/>
      <c r="IQH83"/>
      <c r="IQI83"/>
      <c r="IQJ83"/>
      <c r="IQK83"/>
      <c r="IQL83"/>
      <c r="IQM83"/>
      <c r="IQN83"/>
      <c r="IQO83"/>
      <c r="IQP83"/>
      <c r="IQQ83"/>
      <c r="IQR83"/>
      <c r="IQS83"/>
      <c r="IQT83"/>
      <c r="IQU83"/>
      <c r="IQV83"/>
      <c r="IQW83"/>
      <c r="IQX83"/>
      <c r="IQY83"/>
      <c r="IQZ83"/>
      <c r="IRA83"/>
      <c r="IRB83"/>
      <c r="IRC83"/>
      <c r="IRD83"/>
      <c r="IRE83"/>
      <c r="IRF83"/>
      <c r="IRG83"/>
      <c r="IRH83"/>
      <c r="IRI83"/>
      <c r="IRJ83"/>
      <c r="IRK83"/>
      <c r="IRL83"/>
      <c r="IRM83"/>
      <c r="IRN83"/>
      <c r="IRO83"/>
      <c r="IRP83"/>
      <c r="IRQ83"/>
      <c r="IRR83"/>
      <c r="IRS83"/>
      <c r="IRT83"/>
      <c r="IRU83"/>
      <c r="IRV83"/>
      <c r="IRW83"/>
      <c r="IRX83"/>
      <c r="IRY83"/>
      <c r="IRZ83"/>
      <c r="ISA83"/>
      <c r="ISB83"/>
      <c r="ISC83"/>
      <c r="ISD83"/>
      <c r="ISE83"/>
      <c r="ISF83"/>
      <c r="ISG83"/>
      <c r="ISH83"/>
      <c r="ISI83"/>
      <c r="ISJ83"/>
      <c r="ISK83"/>
      <c r="ISL83"/>
      <c r="ISM83"/>
      <c r="ISN83"/>
      <c r="ISO83"/>
      <c r="ISP83"/>
      <c r="ISQ83"/>
      <c r="ISR83"/>
      <c r="ISS83"/>
      <c r="IST83"/>
      <c r="ISU83"/>
      <c r="ISV83"/>
      <c r="ISW83"/>
      <c r="ISX83"/>
      <c r="ISY83"/>
      <c r="ISZ83"/>
      <c r="ITA83"/>
      <c r="ITB83"/>
      <c r="ITC83"/>
      <c r="ITD83"/>
      <c r="ITE83"/>
      <c r="ITF83"/>
      <c r="ITG83"/>
      <c r="ITH83"/>
      <c r="ITI83"/>
      <c r="ITJ83"/>
      <c r="ITK83"/>
      <c r="ITL83"/>
      <c r="ITM83"/>
      <c r="ITN83"/>
      <c r="ITO83"/>
      <c r="ITP83"/>
      <c r="ITQ83"/>
      <c r="ITR83"/>
      <c r="ITS83"/>
      <c r="ITT83"/>
      <c r="ITU83"/>
      <c r="ITV83"/>
      <c r="ITW83"/>
      <c r="ITX83"/>
      <c r="ITY83"/>
      <c r="ITZ83"/>
      <c r="IUA83"/>
      <c r="IUB83"/>
      <c r="IUC83"/>
      <c r="IUD83"/>
      <c r="IUE83"/>
      <c r="IUF83"/>
      <c r="IUG83"/>
      <c r="IUH83"/>
      <c r="IUI83"/>
      <c r="IUJ83"/>
      <c r="IUK83"/>
      <c r="IUL83"/>
      <c r="IUM83"/>
      <c r="IUN83"/>
      <c r="IUO83"/>
      <c r="IUP83"/>
      <c r="IUQ83"/>
      <c r="IUR83"/>
      <c r="IUS83"/>
      <c r="IUT83"/>
      <c r="IUU83"/>
      <c r="IUV83"/>
      <c r="IUW83"/>
      <c r="IUX83"/>
      <c r="IUY83"/>
      <c r="IUZ83"/>
      <c r="IVA83"/>
      <c r="IVB83"/>
      <c r="IVC83"/>
      <c r="IVD83"/>
      <c r="IVE83"/>
      <c r="IVF83"/>
      <c r="IVG83"/>
      <c r="IVH83"/>
      <c r="IVI83"/>
      <c r="IVJ83"/>
      <c r="IVK83"/>
      <c r="IVL83"/>
      <c r="IVM83"/>
      <c r="IVN83"/>
      <c r="IVO83"/>
      <c r="IVP83"/>
      <c r="IVQ83"/>
      <c r="IVR83"/>
      <c r="IVS83"/>
      <c r="IVT83"/>
      <c r="IVU83"/>
      <c r="IVV83"/>
      <c r="IVW83"/>
      <c r="IVX83"/>
      <c r="IVY83"/>
      <c r="IVZ83"/>
      <c r="IWA83"/>
      <c r="IWB83"/>
      <c r="IWC83"/>
      <c r="IWD83"/>
      <c r="IWE83"/>
      <c r="IWF83"/>
      <c r="IWG83"/>
      <c r="IWH83"/>
      <c r="IWI83"/>
      <c r="IWJ83"/>
      <c r="IWK83"/>
      <c r="IWL83"/>
      <c r="IWM83"/>
      <c r="IWN83"/>
      <c r="IWO83"/>
      <c r="IWP83"/>
      <c r="IWQ83"/>
      <c r="IWR83"/>
      <c r="IWS83"/>
      <c r="IWT83"/>
      <c r="IWU83"/>
      <c r="IWV83"/>
      <c r="IWW83"/>
      <c r="IWX83"/>
      <c r="IWY83"/>
      <c r="IWZ83"/>
      <c r="IXA83"/>
      <c r="IXB83"/>
      <c r="IXC83"/>
      <c r="IXD83"/>
      <c r="IXE83"/>
      <c r="IXF83"/>
      <c r="IXG83"/>
      <c r="IXH83"/>
      <c r="IXI83"/>
      <c r="IXJ83"/>
      <c r="IXK83"/>
      <c r="IXL83"/>
      <c r="IXM83"/>
      <c r="IXN83"/>
      <c r="IXO83"/>
      <c r="IXP83"/>
      <c r="IXQ83"/>
      <c r="IXR83"/>
      <c r="IXS83"/>
      <c r="IXT83"/>
      <c r="IXU83"/>
      <c r="IXV83"/>
      <c r="IXW83"/>
      <c r="IXX83"/>
      <c r="IXY83"/>
      <c r="IXZ83"/>
      <c r="IYA83"/>
      <c r="IYB83"/>
      <c r="IYC83"/>
      <c r="IYD83"/>
      <c r="IYE83"/>
      <c r="IYF83"/>
      <c r="IYG83"/>
      <c r="IYH83"/>
      <c r="IYI83"/>
      <c r="IYJ83"/>
      <c r="IYK83"/>
      <c r="IYL83"/>
      <c r="IYM83"/>
      <c r="IYN83"/>
      <c r="IYO83"/>
      <c r="IYP83"/>
      <c r="IYQ83"/>
      <c r="IYR83"/>
      <c r="IYS83"/>
      <c r="IYT83"/>
      <c r="IYU83"/>
      <c r="IYV83"/>
      <c r="IYW83"/>
      <c r="IYX83"/>
      <c r="IYY83"/>
      <c r="IYZ83"/>
      <c r="IZA83"/>
      <c r="IZB83"/>
      <c r="IZC83"/>
      <c r="IZD83"/>
      <c r="IZE83"/>
      <c r="IZF83"/>
      <c r="IZG83"/>
      <c r="IZH83"/>
      <c r="IZI83"/>
      <c r="IZJ83"/>
      <c r="IZK83"/>
      <c r="IZL83"/>
      <c r="IZM83"/>
      <c r="IZN83"/>
      <c r="IZO83"/>
      <c r="IZP83"/>
      <c r="IZQ83"/>
      <c r="IZR83"/>
      <c r="IZS83"/>
      <c r="IZT83"/>
      <c r="IZU83"/>
      <c r="IZV83"/>
      <c r="IZW83"/>
      <c r="IZX83"/>
      <c r="IZY83"/>
      <c r="IZZ83"/>
      <c r="JAA83"/>
      <c r="JAB83"/>
      <c r="JAC83"/>
      <c r="JAD83"/>
      <c r="JAE83"/>
      <c r="JAF83"/>
      <c r="JAG83"/>
      <c r="JAH83"/>
      <c r="JAI83"/>
      <c r="JAJ83"/>
      <c r="JAK83"/>
      <c r="JAL83"/>
      <c r="JAM83"/>
      <c r="JAN83"/>
      <c r="JAO83"/>
      <c r="JAP83"/>
      <c r="JAQ83"/>
      <c r="JAR83"/>
      <c r="JAS83"/>
      <c r="JAT83"/>
      <c r="JAU83"/>
      <c r="JAV83"/>
      <c r="JAW83"/>
      <c r="JAX83"/>
      <c r="JAY83"/>
      <c r="JAZ83"/>
      <c r="JBA83"/>
      <c r="JBB83"/>
      <c r="JBC83"/>
      <c r="JBD83"/>
      <c r="JBE83"/>
      <c r="JBF83"/>
      <c r="JBG83"/>
      <c r="JBH83"/>
      <c r="JBI83"/>
      <c r="JBJ83"/>
      <c r="JBK83"/>
      <c r="JBL83"/>
      <c r="JBM83"/>
      <c r="JBN83"/>
      <c r="JBO83"/>
      <c r="JBP83"/>
      <c r="JBQ83"/>
      <c r="JBR83"/>
      <c r="JBS83"/>
      <c r="JBT83"/>
      <c r="JBU83"/>
      <c r="JBV83"/>
      <c r="JBW83"/>
      <c r="JBX83"/>
      <c r="JBY83"/>
      <c r="JBZ83"/>
      <c r="JCA83"/>
      <c r="JCB83"/>
      <c r="JCC83"/>
      <c r="JCD83"/>
      <c r="JCE83"/>
      <c r="JCF83"/>
      <c r="JCG83"/>
      <c r="JCH83"/>
      <c r="JCI83"/>
      <c r="JCJ83"/>
      <c r="JCK83"/>
      <c r="JCL83"/>
      <c r="JCM83"/>
      <c r="JCN83"/>
      <c r="JCO83"/>
      <c r="JCP83"/>
      <c r="JCQ83"/>
      <c r="JCR83"/>
      <c r="JCS83"/>
      <c r="JCT83"/>
      <c r="JCU83"/>
      <c r="JCV83"/>
      <c r="JCW83"/>
      <c r="JCX83"/>
      <c r="JCY83"/>
      <c r="JCZ83"/>
      <c r="JDA83"/>
      <c r="JDB83"/>
      <c r="JDC83"/>
      <c r="JDD83"/>
      <c r="JDE83"/>
      <c r="JDF83"/>
      <c r="JDG83"/>
      <c r="JDH83"/>
      <c r="JDI83"/>
      <c r="JDJ83"/>
      <c r="JDK83"/>
      <c r="JDL83"/>
      <c r="JDM83"/>
      <c r="JDN83"/>
      <c r="JDO83"/>
      <c r="JDP83"/>
      <c r="JDQ83"/>
      <c r="JDR83"/>
      <c r="JDS83"/>
      <c r="JDT83"/>
      <c r="JDU83"/>
      <c r="JDV83"/>
      <c r="JDW83"/>
      <c r="JDX83"/>
      <c r="JDY83"/>
      <c r="JDZ83"/>
      <c r="JEA83"/>
      <c r="JEB83"/>
      <c r="JEC83"/>
      <c r="JED83"/>
      <c r="JEE83"/>
      <c r="JEF83"/>
      <c r="JEG83"/>
      <c r="JEH83"/>
      <c r="JEI83"/>
      <c r="JEJ83"/>
      <c r="JEK83"/>
      <c r="JEL83"/>
      <c r="JEM83"/>
      <c r="JEN83"/>
      <c r="JEO83"/>
      <c r="JEP83"/>
      <c r="JEQ83"/>
      <c r="JER83"/>
      <c r="JES83"/>
      <c r="JET83"/>
      <c r="JEU83"/>
      <c r="JEV83"/>
      <c r="JEW83"/>
      <c r="JEX83"/>
      <c r="JEY83"/>
      <c r="JEZ83"/>
      <c r="JFA83"/>
      <c r="JFB83"/>
      <c r="JFC83"/>
      <c r="JFD83"/>
      <c r="JFE83"/>
      <c r="JFF83"/>
      <c r="JFG83"/>
      <c r="JFH83"/>
      <c r="JFI83"/>
      <c r="JFJ83"/>
      <c r="JFK83"/>
      <c r="JFL83"/>
      <c r="JFM83"/>
      <c r="JFN83"/>
      <c r="JFO83"/>
      <c r="JFP83"/>
      <c r="JFQ83"/>
      <c r="JFR83"/>
      <c r="JFS83"/>
      <c r="JFT83"/>
      <c r="JFU83"/>
      <c r="JFV83"/>
      <c r="JFW83"/>
      <c r="JFX83"/>
      <c r="JFY83"/>
      <c r="JFZ83"/>
      <c r="JGA83"/>
      <c r="JGB83"/>
      <c r="JGC83"/>
      <c r="JGD83"/>
      <c r="JGE83"/>
      <c r="JGF83"/>
      <c r="JGG83"/>
      <c r="JGH83"/>
      <c r="JGI83"/>
      <c r="JGJ83"/>
      <c r="JGK83"/>
      <c r="JGL83"/>
      <c r="JGM83"/>
      <c r="JGN83"/>
      <c r="JGO83"/>
      <c r="JGP83"/>
      <c r="JGQ83"/>
      <c r="JGR83"/>
      <c r="JGS83"/>
      <c r="JGT83"/>
      <c r="JGU83"/>
      <c r="JGV83"/>
      <c r="JGW83"/>
      <c r="JGX83"/>
      <c r="JGY83"/>
      <c r="JGZ83"/>
      <c r="JHA83"/>
      <c r="JHB83"/>
      <c r="JHC83"/>
      <c r="JHD83"/>
      <c r="JHE83"/>
      <c r="JHF83"/>
      <c r="JHG83"/>
      <c r="JHH83"/>
      <c r="JHI83"/>
      <c r="JHJ83"/>
      <c r="JHK83"/>
      <c r="JHL83"/>
      <c r="JHM83"/>
      <c r="JHN83"/>
      <c r="JHO83"/>
      <c r="JHP83"/>
      <c r="JHQ83"/>
      <c r="JHR83"/>
      <c r="JHS83"/>
      <c r="JHT83"/>
      <c r="JHU83"/>
      <c r="JHV83"/>
      <c r="JHW83"/>
      <c r="JHX83"/>
      <c r="JHY83"/>
      <c r="JHZ83"/>
      <c r="JIA83"/>
      <c r="JIB83"/>
      <c r="JIC83"/>
      <c r="JID83"/>
      <c r="JIE83"/>
      <c r="JIF83"/>
      <c r="JIG83"/>
      <c r="JIH83"/>
      <c r="JII83"/>
      <c r="JIJ83"/>
      <c r="JIK83"/>
      <c r="JIL83"/>
      <c r="JIM83"/>
      <c r="JIN83"/>
      <c r="JIO83"/>
      <c r="JIP83"/>
      <c r="JIQ83"/>
      <c r="JIR83"/>
      <c r="JIS83"/>
      <c r="JIT83"/>
      <c r="JIU83"/>
      <c r="JIV83"/>
      <c r="JIW83"/>
      <c r="JIX83"/>
      <c r="JIY83"/>
      <c r="JIZ83"/>
      <c r="JJA83"/>
      <c r="JJB83"/>
      <c r="JJC83"/>
      <c r="JJD83"/>
      <c r="JJE83"/>
      <c r="JJF83"/>
      <c r="JJG83"/>
      <c r="JJH83"/>
      <c r="JJI83"/>
      <c r="JJJ83"/>
      <c r="JJK83"/>
      <c r="JJL83"/>
      <c r="JJM83"/>
      <c r="JJN83"/>
      <c r="JJO83"/>
      <c r="JJP83"/>
      <c r="JJQ83"/>
      <c r="JJR83"/>
      <c r="JJS83"/>
      <c r="JJT83"/>
      <c r="JJU83"/>
      <c r="JJV83"/>
      <c r="JJW83"/>
      <c r="JJX83"/>
      <c r="JJY83"/>
      <c r="JJZ83"/>
      <c r="JKA83"/>
      <c r="JKB83"/>
      <c r="JKC83"/>
      <c r="JKD83"/>
      <c r="JKE83"/>
      <c r="JKF83"/>
      <c r="JKG83"/>
      <c r="JKH83"/>
      <c r="JKI83"/>
      <c r="JKJ83"/>
      <c r="JKK83"/>
      <c r="JKL83"/>
      <c r="JKM83"/>
      <c r="JKN83"/>
      <c r="JKO83"/>
      <c r="JKP83"/>
      <c r="JKQ83"/>
      <c r="JKR83"/>
      <c r="JKS83"/>
      <c r="JKT83"/>
      <c r="JKU83"/>
      <c r="JKV83"/>
      <c r="JKW83"/>
      <c r="JKX83"/>
      <c r="JKY83"/>
      <c r="JKZ83"/>
      <c r="JLA83"/>
      <c r="JLB83"/>
      <c r="JLC83"/>
      <c r="JLD83"/>
      <c r="JLE83"/>
      <c r="JLF83"/>
      <c r="JLG83"/>
      <c r="JLH83"/>
      <c r="JLI83"/>
      <c r="JLJ83"/>
      <c r="JLK83"/>
      <c r="JLL83"/>
      <c r="JLM83"/>
      <c r="JLN83"/>
      <c r="JLO83"/>
      <c r="JLP83"/>
      <c r="JLQ83"/>
      <c r="JLR83"/>
      <c r="JLS83"/>
      <c r="JLT83"/>
      <c r="JLU83"/>
      <c r="JLV83"/>
      <c r="JLW83"/>
      <c r="JLX83"/>
      <c r="JLY83"/>
      <c r="JLZ83"/>
      <c r="JMA83"/>
      <c r="JMB83"/>
      <c r="JMC83"/>
      <c r="JMD83"/>
      <c r="JME83"/>
      <c r="JMF83"/>
      <c r="JMG83"/>
      <c r="JMH83"/>
      <c r="JMI83"/>
      <c r="JMJ83"/>
      <c r="JMK83"/>
      <c r="JML83"/>
      <c r="JMM83"/>
      <c r="JMN83"/>
      <c r="JMO83"/>
      <c r="JMP83"/>
      <c r="JMQ83"/>
      <c r="JMR83"/>
      <c r="JMS83"/>
      <c r="JMT83"/>
      <c r="JMU83"/>
      <c r="JMV83"/>
      <c r="JMW83"/>
      <c r="JMX83"/>
      <c r="JMY83"/>
      <c r="JMZ83"/>
      <c r="JNA83"/>
      <c r="JNB83"/>
      <c r="JNC83"/>
      <c r="JND83"/>
      <c r="JNE83"/>
      <c r="JNF83"/>
      <c r="JNG83"/>
      <c r="JNH83"/>
      <c r="JNI83"/>
      <c r="JNJ83"/>
      <c r="JNK83"/>
      <c r="JNL83"/>
      <c r="JNM83"/>
      <c r="JNN83"/>
      <c r="JNO83"/>
      <c r="JNP83"/>
      <c r="JNQ83"/>
      <c r="JNR83"/>
      <c r="JNS83"/>
      <c r="JNT83"/>
      <c r="JNU83"/>
      <c r="JNV83"/>
      <c r="JNW83"/>
      <c r="JNX83"/>
      <c r="JNY83"/>
      <c r="JNZ83"/>
      <c r="JOA83"/>
      <c r="JOB83"/>
      <c r="JOC83"/>
      <c r="JOD83"/>
      <c r="JOE83"/>
      <c r="JOF83"/>
      <c r="JOG83"/>
      <c r="JOH83"/>
      <c r="JOI83"/>
      <c r="JOJ83"/>
      <c r="JOK83"/>
      <c r="JOL83"/>
      <c r="JOM83"/>
      <c r="JON83"/>
      <c r="JOO83"/>
      <c r="JOP83"/>
      <c r="JOQ83"/>
      <c r="JOR83"/>
      <c r="JOS83"/>
      <c r="JOT83"/>
      <c r="JOU83"/>
      <c r="JOV83"/>
      <c r="JOW83"/>
      <c r="JOX83"/>
      <c r="JOY83"/>
      <c r="JOZ83"/>
      <c r="JPA83"/>
      <c r="JPB83"/>
      <c r="JPC83"/>
      <c r="JPD83"/>
      <c r="JPE83"/>
      <c r="JPF83"/>
      <c r="JPG83"/>
      <c r="JPH83"/>
      <c r="JPI83"/>
      <c r="JPJ83"/>
      <c r="JPK83"/>
      <c r="JPL83"/>
      <c r="JPM83"/>
      <c r="JPN83"/>
      <c r="JPO83"/>
      <c r="JPP83"/>
      <c r="JPQ83"/>
      <c r="JPR83"/>
      <c r="JPS83"/>
      <c r="JPT83"/>
      <c r="JPU83"/>
      <c r="JPV83"/>
      <c r="JPW83"/>
      <c r="JPX83"/>
      <c r="JPY83"/>
      <c r="JPZ83"/>
      <c r="JQA83"/>
      <c r="JQB83"/>
      <c r="JQC83"/>
      <c r="JQD83"/>
      <c r="JQE83"/>
      <c r="JQF83"/>
      <c r="JQG83"/>
      <c r="JQH83"/>
      <c r="JQI83"/>
      <c r="JQJ83"/>
      <c r="JQK83"/>
      <c r="JQL83"/>
      <c r="JQM83"/>
      <c r="JQN83"/>
      <c r="JQO83"/>
      <c r="JQP83"/>
      <c r="JQQ83"/>
      <c r="JQR83"/>
      <c r="JQS83"/>
      <c r="JQT83"/>
      <c r="JQU83"/>
      <c r="JQV83"/>
      <c r="JQW83"/>
      <c r="JQX83"/>
      <c r="JQY83"/>
      <c r="JQZ83"/>
      <c r="JRA83"/>
      <c r="JRB83"/>
      <c r="JRC83"/>
      <c r="JRD83"/>
      <c r="JRE83"/>
      <c r="JRF83"/>
      <c r="JRG83"/>
      <c r="JRH83"/>
      <c r="JRI83"/>
      <c r="JRJ83"/>
      <c r="JRK83"/>
      <c r="JRL83"/>
      <c r="JRM83"/>
      <c r="JRN83"/>
      <c r="JRO83"/>
      <c r="JRP83"/>
      <c r="JRQ83"/>
      <c r="JRR83"/>
      <c r="JRS83"/>
      <c r="JRT83"/>
      <c r="JRU83"/>
      <c r="JRV83"/>
      <c r="JRW83"/>
      <c r="JRX83"/>
      <c r="JRY83"/>
      <c r="JRZ83"/>
      <c r="JSA83"/>
      <c r="JSB83"/>
      <c r="JSC83"/>
      <c r="JSD83"/>
      <c r="JSE83"/>
      <c r="JSF83"/>
      <c r="JSG83"/>
      <c r="JSH83"/>
      <c r="JSI83"/>
      <c r="JSJ83"/>
      <c r="JSK83"/>
      <c r="JSL83"/>
      <c r="JSM83"/>
      <c r="JSN83"/>
      <c r="JSO83"/>
      <c r="JSP83"/>
      <c r="JSQ83"/>
      <c r="JSR83"/>
      <c r="JSS83"/>
      <c r="JST83"/>
      <c r="JSU83"/>
      <c r="JSV83"/>
      <c r="JSW83"/>
      <c r="JSX83"/>
      <c r="JSY83"/>
      <c r="JSZ83"/>
      <c r="JTA83"/>
      <c r="JTB83"/>
      <c r="JTC83"/>
      <c r="JTD83"/>
      <c r="JTE83"/>
      <c r="JTF83"/>
      <c r="JTG83"/>
      <c r="JTH83"/>
      <c r="JTI83"/>
      <c r="JTJ83"/>
      <c r="JTK83"/>
      <c r="JTL83"/>
      <c r="JTM83"/>
      <c r="JTN83"/>
      <c r="JTO83"/>
      <c r="JTP83"/>
      <c r="JTQ83"/>
      <c r="JTR83"/>
      <c r="JTS83"/>
      <c r="JTT83"/>
      <c r="JTU83"/>
      <c r="JTV83"/>
      <c r="JTW83"/>
      <c r="JTX83"/>
      <c r="JTY83"/>
      <c r="JTZ83"/>
      <c r="JUA83"/>
      <c r="JUB83"/>
      <c r="JUC83"/>
      <c r="JUD83"/>
      <c r="JUE83"/>
      <c r="JUF83"/>
      <c r="JUG83"/>
      <c r="JUH83"/>
      <c r="JUI83"/>
      <c r="JUJ83"/>
      <c r="JUK83"/>
      <c r="JUL83"/>
      <c r="JUM83"/>
      <c r="JUN83"/>
      <c r="JUO83"/>
      <c r="JUP83"/>
      <c r="JUQ83"/>
      <c r="JUR83"/>
      <c r="JUS83"/>
      <c r="JUT83"/>
      <c r="JUU83"/>
      <c r="JUV83"/>
      <c r="JUW83"/>
      <c r="JUX83"/>
      <c r="JUY83"/>
      <c r="JUZ83"/>
      <c r="JVA83"/>
      <c r="JVB83"/>
      <c r="JVC83"/>
      <c r="JVD83"/>
      <c r="JVE83"/>
      <c r="JVF83"/>
      <c r="JVG83"/>
      <c r="JVH83"/>
      <c r="JVI83"/>
      <c r="JVJ83"/>
      <c r="JVK83"/>
      <c r="JVL83"/>
      <c r="JVM83"/>
      <c r="JVN83"/>
      <c r="JVO83"/>
      <c r="JVP83"/>
      <c r="JVQ83"/>
      <c r="JVR83"/>
      <c r="JVS83"/>
      <c r="JVT83"/>
      <c r="JVU83"/>
      <c r="JVV83"/>
      <c r="JVW83"/>
      <c r="JVX83"/>
      <c r="JVY83"/>
      <c r="JVZ83"/>
      <c r="JWA83"/>
      <c r="JWB83"/>
      <c r="JWC83"/>
      <c r="JWD83"/>
      <c r="JWE83"/>
      <c r="JWF83"/>
      <c r="JWG83"/>
      <c r="JWH83"/>
      <c r="JWI83"/>
      <c r="JWJ83"/>
      <c r="JWK83"/>
      <c r="JWL83"/>
      <c r="JWM83"/>
      <c r="JWN83"/>
      <c r="JWO83"/>
      <c r="JWP83"/>
      <c r="JWQ83"/>
      <c r="JWR83"/>
      <c r="JWS83"/>
      <c r="JWT83"/>
      <c r="JWU83"/>
      <c r="JWV83"/>
      <c r="JWW83"/>
      <c r="JWX83"/>
      <c r="JWY83"/>
      <c r="JWZ83"/>
      <c r="JXA83"/>
      <c r="JXB83"/>
      <c r="JXC83"/>
      <c r="JXD83"/>
      <c r="JXE83"/>
      <c r="JXF83"/>
      <c r="JXG83"/>
      <c r="JXH83"/>
      <c r="JXI83"/>
      <c r="JXJ83"/>
      <c r="JXK83"/>
      <c r="JXL83"/>
      <c r="JXM83"/>
      <c r="JXN83"/>
      <c r="JXO83"/>
      <c r="JXP83"/>
      <c r="JXQ83"/>
      <c r="JXR83"/>
      <c r="JXS83"/>
      <c r="JXT83"/>
      <c r="JXU83"/>
      <c r="JXV83"/>
      <c r="JXW83"/>
      <c r="JXX83"/>
      <c r="JXY83"/>
      <c r="JXZ83"/>
      <c r="JYA83"/>
      <c r="JYB83"/>
      <c r="JYC83"/>
      <c r="JYD83"/>
      <c r="JYE83"/>
      <c r="JYF83"/>
      <c r="JYG83"/>
      <c r="JYH83"/>
      <c r="JYI83"/>
      <c r="JYJ83"/>
      <c r="JYK83"/>
      <c r="JYL83"/>
      <c r="JYM83"/>
      <c r="JYN83"/>
      <c r="JYO83"/>
      <c r="JYP83"/>
      <c r="JYQ83"/>
      <c r="JYR83"/>
      <c r="JYS83"/>
      <c r="JYT83"/>
      <c r="JYU83"/>
      <c r="JYV83"/>
      <c r="JYW83"/>
      <c r="JYX83"/>
      <c r="JYY83"/>
      <c r="JYZ83"/>
      <c r="JZA83"/>
      <c r="JZB83"/>
      <c r="JZC83"/>
      <c r="JZD83"/>
      <c r="JZE83"/>
      <c r="JZF83"/>
      <c r="JZG83"/>
      <c r="JZH83"/>
      <c r="JZI83"/>
      <c r="JZJ83"/>
      <c r="JZK83"/>
      <c r="JZL83"/>
      <c r="JZM83"/>
      <c r="JZN83"/>
      <c r="JZO83"/>
      <c r="JZP83"/>
      <c r="JZQ83"/>
      <c r="JZR83"/>
      <c r="JZS83"/>
      <c r="JZT83"/>
      <c r="JZU83"/>
      <c r="JZV83"/>
      <c r="JZW83"/>
      <c r="JZX83"/>
      <c r="JZY83"/>
      <c r="JZZ83"/>
      <c r="KAA83"/>
      <c r="KAB83"/>
      <c r="KAC83"/>
      <c r="KAD83"/>
      <c r="KAE83"/>
      <c r="KAF83"/>
      <c r="KAG83"/>
      <c r="KAH83"/>
      <c r="KAI83"/>
      <c r="KAJ83"/>
      <c r="KAK83"/>
      <c r="KAL83"/>
      <c r="KAM83"/>
      <c r="KAN83"/>
      <c r="KAO83"/>
      <c r="KAP83"/>
      <c r="KAQ83"/>
      <c r="KAR83"/>
      <c r="KAS83"/>
      <c r="KAT83"/>
      <c r="KAU83"/>
      <c r="KAV83"/>
      <c r="KAW83"/>
      <c r="KAX83"/>
      <c r="KAY83"/>
      <c r="KAZ83"/>
      <c r="KBA83"/>
      <c r="KBB83"/>
      <c r="KBC83"/>
      <c r="KBD83"/>
      <c r="KBE83"/>
      <c r="KBF83"/>
      <c r="KBG83"/>
      <c r="KBH83"/>
      <c r="KBI83"/>
      <c r="KBJ83"/>
      <c r="KBK83"/>
      <c r="KBL83"/>
      <c r="KBM83"/>
      <c r="KBN83"/>
      <c r="KBO83"/>
      <c r="KBP83"/>
      <c r="KBQ83"/>
      <c r="KBR83"/>
      <c r="KBS83"/>
      <c r="KBT83"/>
      <c r="KBU83"/>
      <c r="KBV83"/>
      <c r="KBW83"/>
      <c r="KBX83"/>
      <c r="KBY83"/>
      <c r="KBZ83"/>
      <c r="KCA83"/>
      <c r="KCB83"/>
      <c r="KCC83"/>
      <c r="KCD83"/>
      <c r="KCE83"/>
      <c r="KCF83"/>
      <c r="KCG83"/>
      <c r="KCH83"/>
      <c r="KCI83"/>
      <c r="KCJ83"/>
      <c r="KCK83"/>
      <c r="KCL83"/>
      <c r="KCM83"/>
      <c r="KCN83"/>
      <c r="KCO83"/>
      <c r="KCP83"/>
      <c r="KCQ83"/>
      <c r="KCR83"/>
      <c r="KCS83"/>
      <c r="KCT83"/>
      <c r="KCU83"/>
      <c r="KCV83"/>
      <c r="KCW83"/>
      <c r="KCX83"/>
      <c r="KCY83"/>
      <c r="KCZ83"/>
      <c r="KDA83"/>
      <c r="KDB83"/>
      <c r="KDC83"/>
      <c r="KDD83"/>
      <c r="KDE83"/>
      <c r="KDF83"/>
      <c r="KDG83"/>
      <c r="KDH83"/>
      <c r="KDI83"/>
      <c r="KDJ83"/>
      <c r="KDK83"/>
      <c r="KDL83"/>
      <c r="KDM83"/>
      <c r="KDN83"/>
      <c r="KDO83"/>
      <c r="KDP83"/>
      <c r="KDQ83"/>
      <c r="KDR83"/>
      <c r="KDS83"/>
      <c r="KDT83"/>
      <c r="KDU83"/>
      <c r="KDV83"/>
      <c r="KDW83"/>
      <c r="KDX83"/>
      <c r="KDY83"/>
      <c r="KDZ83"/>
      <c r="KEA83"/>
      <c r="KEB83"/>
      <c r="KEC83"/>
      <c r="KED83"/>
      <c r="KEE83"/>
      <c r="KEF83"/>
      <c r="KEG83"/>
      <c r="KEH83"/>
      <c r="KEI83"/>
      <c r="KEJ83"/>
      <c r="KEK83"/>
      <c r="KEL83"/>
      <c r="KEM83"/>
      <c r="KEN83"/>
      <c r="KEO83"/>
      <c r="KEP83"/>
      <c r="KEQ83"/>
      <c r="KER83"/>
      <c r="KES83"/>
      <c r="KET83"/>
      <c r="KEU83"/>
      <c r="KEV83"/>
      <c r="KEW83"/>
      <c r="KEX83"/>
      <c r="KEY83"/>
      <c r="KEZ83"/>
      <c r="KFA83"/>
      <c r="KFB83"/>
      <c r="KFC83"/>
      <c r="KFD83"/>
      <c r="KFE83"/>
      <c r="KFF83"/>
      <c r="KFG83"/>
      <c r="KFH83"/>
      <c r="KFI83"/>
      <c r="KFJ83"/>
      <c r="KFK83"/>
      <c r="KFL83"/>
      <c r="KFM83"/>
      <c r="KFN83"/>
      <c r="KFO83"/>
      <c r="KFP83"/>
      <c r="KFQ83"/>
      <c r="KFR83"/>
      <c r="KFS83"/>
      <c r="KFT83"/>
      <c r="KFU83"/>
      <c r="KFV83"/>
      <c r="KFW83"/>
      <c r="KFX83"/>
      <c r="KFY83"/>
      <c r="KFZ83"/>
      <c r="KGA83"/>
      <c r="KGB83"/>
      <c r="KGC83"/>
      <c r="KGD83"/>
      <c r="KGE83"/>
      <c r="KGF83"/>
      <c r="KGG83"/>
      <c r="KGH83"/>
      <c r="KGI83"/>
      <c r="KGJ83"/>
      <c r="KGK83"/>
      <c r="KGL83"/>
      <c r="KGM83"/>
      <c r="KGN83"/>
      <c r="KGO83"/>
      <c r="KGP83"/>
      <c r="KGQ83"/>
      <c r="KGR83"/>
      <c r="KGS83"/>
      <c r="KGT83"/>
      <c r="KGU83"/>
      <c r="KGV83"/>
      <c r="KGW83"/>
      <c r="KGX83"/>
      <c r="KGY83"/>
      <c r="KGZ83"/>
      <c r="KHA83"/>
      <c r="KHB83"/>
      <c r="KHC83"/>
      <c r="KHD83"/>
      <c r="KHE83"/>
      <c r="KHF83"/>
      <c r="KHG83"/>
      <c r="KHH83"/>
      <c r="KHI83"/>
      <c r="KHJ83"/>
      <c r="KHK83"/>
      <c r="KHL83"/>
      <c r="KHM83"/>
      <c r="KHN83"/>
      <c r="KHO83"/>
      <c r="KHP83"/>
      <c r="KHQ83"/>
      <c r="KHR83"/>
      <c r="KHS83"/>
      <c r="KHT83"/>
      <c r="KHU83"/>
      <c r="KHV83"/>
      <c r="KHW83"/>
      <c r="KHX83"/>
      <c r="KHY83"/>
      <c r="KHZ83"/>
      <c r="KIA83"/>
      <c r="KIB83"/>
      <c r="KIC83"/>
      <c r="KID83"/>
      <c r="KIE83"/>
      <c r="KIF83"/>
      <c r="KIG83"/>
      <c r="KIH83"/>
      <c r="KII83"/>
      <c r="KIJ83"/>
      <c r="KIK83"/>
      <c r="KIL83"/>
      <c r="KIM83"/>
      <c r="KIN83"/>
      <c r="KIO83"/>
      <c r="KIP83"/>
      <c r="KIQ83"/>
      <c r="KIR83"/>
      <c r="KIS83"/>
      <c r="KIT83"/>
      <c r="KIU83"/>
      <c r="KIV83"/>
      <c r="KIW83"/>
      <c r="KIX83"/>
      <c r="KIY83"/>
      <c r="KIZ83"/>
      <c r="KJA83"/>
      <c r="KJB83"/>
      <c r="KJC83"/>
      <c r="KJD83"/>
      <c r="KJE83"/>
      <c r="KJF83"/>
      <c r="KJG83"/>
      <c r="KJH83"/>
      <c r="KJI83"/>
      <c r="KJJ83"/>
      <c r="KJK83"/>
      <c r="KJL83"/>
      <c r="KJM83"/>
      <c r="KJN83"/>
      <c r="KJO83"/>
      <c r="KJP83"/>
      <c r="KJQ83"/>
      <c r="KJR83"/>
      <c r="KJS83"/>
      <c r="KJT83"/>
      <c r="KJU83"/>
      <c r="KJV83"/>
      <c r="KJW83"/>
      <c r="KJX83"/>
      <c r="KJY83"/>
      <c r="KJZ83"/>
      <c r="KKA83"/>
      <c r="KKB83"/>
      <c r="KKC83"/>
      <c r="KKD83"/>
      <c r="KKE83"/>
      <c r="KKF83"/>
      <c r="KKG83"/>
      <c r="KKH83"/>
      <c r="KKI83"/>
      <c r="KKJ83"/>
      <c r="KKK83"/>
      <c r="KKL83"/>
      <c r="KKM83"/>
      <c r="KKN83"/>
      <c r="KKO83"/>
      <c r="KKP83"/>
      <c r="KKQ83"/>
      <c r="KKR83"/>
      <c r="KKS83"/>
      <c r="KKT83"/>
      <c r="KKU83"/>
      <c r="KKV83"/>
      <c r="KKW83"/>
      <c r="KKX83"/>
      <c r="KKY83"/>
      <c r="KKZ83"/>
      <c r="KLA83"/>
      <c r="KLB83"/>
      <c r="KLC83"/>
      <c r="KLD83"/>
      <c r="KLE83"/>
      <c r="KLF83"/>
      <c r="KLG83"/>
      <c r="KLH83"/>
      <c r="KLI83"/>
      <c r="KLJ83"/>
      <c r="KLK83"/>
      <c r="KLL83"/>
      <c r="KLM83"/>
      <c r="KLN83"/>
      <c r="KLO83"/>
      <c r="KLP83"/>
      <c r="KLQ83"/>
      <c r="KLR83"/>
      <c r="KLS83"/>
      <c r="KLT83"/>
      <c r="KLU83"/>
      <c r="KLV83"/>
      <c r="KLW83"/>
      <c r="KLX83"/>
      <c r="KLY83"/>
      <c r="KLZ83"/>
      <c r="KMA83"/>
      <c r="KMB83"/>
      <c r="KMC83"/>
      <c r="KMD83"/>
      <c r="KME83"/>
      <c r="KMF83"/>
      <c r="KMG83"/>
      <c r="KMH83"/>
      <c r="KMI83"/>
      <c r="KMJ83"/>
      <c r="KMK83"/>
      <c r="KML83"/>
      <c r="KMM83"/>
      <c r="KMN83"/>
      <c r="KMO83"/>
      <c r="KMP83"/>
      <c r="KMQ83"/>
      <c r="KMR83"/>
      <c r="KMS83"/>
      <c r="KMT83"/>
      <c r="KMU83"/>
      <c r="KMV83"/>
      <c r="KMW83"/>
      <c r="KMX83"/>
      <c r="KMY83"/>
      <c r="KMZ83"/>
      <c r="KNA83"/>
      <c r="KNB83"/>
      <c r="KNC83"/>
      <c r="KND83"/>
      <c r="KNE83"/>
      <c r="KNF83"/>
      <c r="KNG83"/>
      <c r="KNH83"/>
      <c r="KNI83"/>
      <c r="KNJ83"/>
      <c r="KNK83"/>
      <c r="KNL83"/>
      <c r="KNM83"/>
      <c r="KNN83"/>
      <c r="KNO83"/>
      <c r="KNP83"/>
      <c r="KNQ83"/>
      <c r="KNR83"/>
      <c r="KNS83"/>
      <c r="KNT83"/>
      <c r="KNU83"/>
      <c r="KNV83"/>
      <c r="KNW83"/>
      <c r="KNX83"/>
      <c r="KNY83"/>
      <c r="KNZ83"/>
      <c r="KOA83"/>
      <c r="KOB83"/>
      <c r="KOC83"/>
      <c r="KOD83"/>
      <c r="KOE83"/>
      <c r="KOF83"/>
      <c r="KOG83"/>
      <c r="KOH83"/>
      <c r="KOI83"/>
      <c r="KOJ83"/>
      <c r="KOK83"/>
      <c r="KOL83"/>
      <c r="KOM83"/>
      <c r="KON83"/>
      <c r="KOO83"/>
      <c r="KOP83"/>
      <c r="KOQ83"/>
      <c r="KOR83"/>
      <c r="KOS83"/>
      <c r="KOT83"/>
      <c r="KOU83"/>
      <c r="KOV83"/>
      <c r="KOW83"/>
      <c r="KOX83"/>
      <c r="KOY83"/>
      <c r="KOZ83"/>
      <c r="KPA83"/>
      <c r="KPB83"/>
      <c r="KPC83"/>
      <c r="KPD83"/>
      <c r="KPE83"/>
      <c r="KPF83"/>
      <c r="KPG83"/>
      <c r="KPH83"/>
      <c r="KPI83"/>
      <c r="KPJ83"/>
      <c r="KPK83"/>
      <c r="KPL83"/>
      <c r="KPM83"/>
      <c r="KPN83"/>
      <c r="KPO83"/>
      <c r="KPP83"/>
      <c r="KPQ83"/>
      <c r="KPR83"/>
      <c r="KPS83"/>
      <c r="KPT83"/>
      <c r="KPU83"/>
      <c r="KPV83"/>
      <c r="KPW83"/>
      <c r="KPX83"/>
      <c r="KPY83"/>
      <c r="KPZ83"/>
      <c r="KQA83"/>
      <c r="KQB83"/>
      <c r="KQC83"/>
      <c r="KQD83"/>
      <c r="KQE83"/>
      <c r="KQF83"/>
      <c r="KQG83"/>
      <c r="KQH83"/>
      <c r="KQI83"/>
      <c r="KQJ83"/>
      <c r="KQK83"/>
      <c r="KQL83"/>
      <c r="KQM83"/>
      <c r="KQN83"/>
      <c r="KQO83"/>
      <c r="KQP83"/>
      <c r="KQQ83"/>
      <c r="KQR83"/>
      <c r="KQS83"/>
      <c r="KQT83"/>
      <c r="KQU83"/>
      <c r="KQV83"/>
      <c r="KQW83"/>
      <c r="KQX83"/>
      <c r="KQY83"/>
      <c r="KQZ83"/>
      <c r="KRA83"/>
      <c r="KRB83"/>
      <c r="KRC83"/>
      <c r="KRD83"/>
      <c r="KRE83"/>
      <c r="KRF83"/>
      <c r="KRG83"/>
      <c r="KRH83"/>
      <c r="KRI83"/>
      <c r="KRJ83"/>
      <c r="KRK83"/>
      <c r="KRL83"/>
      <c r="KRM83"/>
      <c r="KRN83"/>
      <c r="KRO83"/>
      <c r="KRP83"/>
      <c r="KRQ83"/>
      <c r="KRR83"/>
      <c r="KRS83"/>
      <c r="KRT83"/>
      <c r="KRU83"/>
      <c r="KRV83"/>
      <c r="KRW83"/>
      <c r="KRX83"/>
      <c r="KRY83"/>
      <c r="KRZ83"/>
      <c r="KSA83"/>
      <c r="KSB83"/>
      <c r="KSC83"/>
      <c r="KSD83"/>
      <c r="KSE83"/>
      <c r="KSF83"/>
      <c r="KSG83"/>
      <c r="KSH83"/>
      <c r="KSI83"/>
      <c r="KSJ83"/>
      <c r="KSK83"/>
      <c r="KSL83"/>
      <c r="KSM83"/>
      <c r="KSN83"/>
      <c r="KSO83"/>
      <c r="KSP83"/>
      <c r="KSQ83"/>
      <c r="KSR83"/>
      <c r="KSS83"/>
      <c r="KST83"/>
      <c r="KSU83"/>
      <c r="KSV83"/>
      <c r="KSW83"/>
      <c r="KSX83"/>
      <c r="KSY83"/>
      <c r="KSZ83"/>
      <c r="KTA83"/>
      <c r="KTB83"/>
      <c r="KTC83"/>
      <c r="KTD83"/>
      <c r="KTE83"/>
      <c r="KTF83"/>
      <c r="KTG83"/>
      <c r="KTH83"/>
      <c r="KTI83"/>
      <c r="KTJ83"/>
      <c r="KTK83"/>
      <c r="KTL83"/>
      <c r="KTM83"/>
      <c r="KTN83"/>
      <c r="KTO83"/>
      <c r="KTP83"/>
      <c r="KTQ83"/>
      <c r="KTR83"/>
      <c r="KTS83"/>
      <c r="KTT83"/>
      <c r="KTU83"/>
      <c r="KTV83"/>
      <c r="KTW83"/>
      <c r="KTX83"/>
      <c r="KTY83"/>
      <c r="KTZ83"/>
      <c r="KUA83"/>
      <c r="KUB83"/>
      <c r="KUC83"/>
      <c r="KUD83"/>
      <c r="KUE83"/>
      <c r="KUF83"/>
      <c r="KUG83"/>
      <c r="KUH83"/>
      <c r="KUI83"/>
      <c r="KUJ83"/>
      <c r="KUK83"/>
      <c r="KUL83"/>
      <c r="KUM83"/>
      <c r="KUN83"/>
      <c r="KUO83"/>
      <c r="KUP83"/>
      <c r="KUQ83"/>
      <c r="KUR83"/>
      <c r="KUS83"/>
      <c r="KUT83"/>
      <c r="KUU83"/>
      <c r="KUV83"/>
      <c r="KUW83"/>
      <c r="KUX83"/>
      <c r="KUY83"/>
      <c r="KUZ83"/>
      <c r="KVA83"/>
      <c r="KVB83"/>
      <c r="KVC83"/>
      <c r="KVD83"/>
      <c r="KVE83"/>
      <c r="KVF83"/>
      <c r="KVG83"/>
      <c r="KVH83"/>
      <c r="KVI83"/>
      <c r="KVJ83"/>
      <c r="KVK83"/>
      <c r="KVL83"/>
      <c r="KVM83"/>
      <c r="KVN83"/>
      <c r="KVO83"/>
      <c r="KVP83"/>
      <c r="KVQ83"/>
      <c r="KVR83"/>
      <c r="KVS83"/>
      <c r="KVT83"/>
      <c r="KVU83"/>
      <c r="KVV83"/>
      <c r="KVW83"/>
      <c r="KVX83"/>
      <c r="KVY83"/>
      <c r="KVZ83"/>
      <c r="KWA83"/>
      <c r="KWB83"/>
      <c r="KWC83"/>
      <c r="KWD83"/>
      <c r="KWE83"/>
      <c r="KWF83"/>
      <c r="KWG83"/>
      <c r="KWH83"/>
      <c r="KWI83"/>
      <c r="KWJ83"/>
      <c r="KWK83"/>
      <c r="KWL83"/>
      <c r="KWM83"/>
      <c r="KWN83"/>
      <c r="KWO83"/>
      <c r="KWP83"/>
      <c r="KWQ83"/>
      <c r="KWR83"/>
      <c r="KWS83"/>
      <c r="KWT83"/>
      <c r="KWU83"/>
      <c r="KWV83"/>
      <c r="KWW83"/>
      <c r="KWX83"/>
      <c r="KWY83"/>
      <c r="KWZ83"/>
      <c r="KXA83"/>
      <c r="KXB83"/>
      <c r="KXC83"/>
      <c r="KXD83"/>
      <c r="KXE83"/>
      <c r="KXF83"/>
      <c r="KXG83"/>
      <c r="KXH83"/>
      <c r="KXI83"/>
      <c r="KXJ83"/>
      <c r="KXK83"/>
      <c r="KXL83"/>
      <c r="KXM83"/>
      <c r="KXN83"/>
      <c r="KXO83"/>
      <c r="KXP83"/>
      <c r="KXQ83"/>
      <c r="KXR83"/>
      <c r="KXS83"/>
      <c r="KXT83"/>
      <c r="KXU83"/>
      <c r="KXV83"/>
      <c r="KXW83"/>
      <c r="KXX83"/>
      <c r="KXY83"/>
      <c r="KXZ83"/>
      <c r="KYA83"/>
      <c r="KYB83"/>
      <c r="KYC83"/>
      <c r="KYD83"/>
      <c r="KYE83"/>
      <c r="KYF83"/>
      <c r="KYG83"/>
      <c r="KYH83"/>
      <c r="KYI83"/>
      <c r="KYJ83"/>
      <c r="KYK83"/>
      <c r="KYL83"/>
      <c r="KYM83"/>
      <c r="KYN83"/>
      <c r="KYO83"/>
      <c r="KYP83"/>
      <c r="KYQ83"/>
      <c r="KYR83"/>
      <c r="KYS83"/>
      <c r="KYT83"/>
      <c r="KYU83"/>
      <c r="KYV83"/>
      <c r="KYW83"/>
      <c r="KYX83"/>
      <c r="KYY83"/>
      <c r="KYZ83"/>
      <c r="KZA83"/>
      <c r="KZB83"/>
      <c r="KZC83"/>
      <c r="KZD83"/>
      <c r="KZE83"/>
      <c r="KZF83"/>
      <c r="KZG83"/>
      <c r="KZH83"/>
      <c r="KZI83"/>
      <c r="KZJ83"/>
      <c r="KZK83"/>
      <c r="KZL83"/>
      <c r="KZM83"/>
      <c r="KZN83"/>
      <c r="KZO83"/>
      <c r="KZP83"/>
      <c r="KZQ83"/>
      <c r="KZR83"/>
      <c r="KZS83"/>
      <c r="KZT83"/>
      <c r="KZU83"/>
      <c r="KZV83"/>
      <c r="KZW83"/>
      <c r="KZX83"/>
      <c r="KZY83"/>
      <c r="KZZ83"/>
      <c r="LAA83"/>
      <c r="LAB83"/>
      <c r="LAC83"/>
      <c r="LAD83"/>
      <c r="LAE83"/>
      <c r="LAF83"/>
      <c r="LAG83"/>
      <c r="LAH83"/>
      <c r="LAI83"/>
      <c r="LAJ83"/>
      <c r="LAK83"/>
      <c r="LAL83"/>
      <c r="LAM83"/>
      <c r="LAN83"/>
      <c r="LAO83"/>
      <c r="LAP83"/>
      <c r="LAQ83"/>
      <c r="LAR83"/>
      <c r="LAS83"/>
      <c r="LAT83"/>
      <c r="LAU83"/>
      <c r="LAV83"/>
      <c r="LAW83"/>
      <c r="LAX83"/>
      <c r="LAY83"/>
      <c r="LAZ83"/>
      <c r="LBA83"/>
      <c r="LBB83"/>
      <c r="LBC83"/>
      <c r="LBD83"/>
      <c r="LBE83"/>
      <c r="LBF83"/>
      <c r="LBG83"/>
      <c r="LBH83"/>
      <c r="LBI83"/>
      <c r="LBJ83"/>
      <c r="LBK83"/>
      <c r="LBL83"/>
      <c r="LBM83"/>
      <c r="LBN83"/>
      <c r="LBO83"/>
      <c r="LBP83"/>
      <c r="LBQ83"/>
      <c r="LBR83"/>
      <c r="LBS83"/>
      <c r="LBT83"/>
      <c r="LBU83"/>
      <c r="LBV83"/>
      <c r="LBW83"/>
      <c r="LBX83"/>
      <c r="LBY83"/>
      <c r="LBZ83"/>
      <c r="LCA83"/>
      <c r="LCB83"/>
      <c r="LCC83"/>
      <c r="LCD83"/>
      <c r="LCE83"/>
      <c r="LCF83"/>
      <c r="LCG83"/>
      <c r="LCH83"/>
      <c r="LCI83"/>
      <c r="LCJ83"/>
      <c r="LCK83"/>
      <c r="LCL83"/>
      <c r="LCM83"/>
      <c r="LCN83"/>
      <c r="LCO83"/>
      <c r="LCP83"/>
      <c r="LCQ83"/>
      <c r="LCR83"/>
      <c r="LCS83"/>
      <c r="LCT83"/>
      <c r="LCU83"/>
      <c r="LCV83"/>
      <c r="LCW83"/>
      <c r="LCX83"/>
      <c r="LCY83"/>
      <c r="LCZ83"/>
      <c r="LDA83"/>
      <c r="LDB83"/>
      <c r="LDC83"/>
      <c r="LDD83"/>
      <c r="LDE83"/>
      <c r="LDF83"/>
      <c r="LDG83"/>
      <c r="LDH83"/>
      <c r="LDI83"/>
      <c r="LDJ83"/>
      <c r="LDK83"/>
      <c r="LDL83"/>
      <c r="LDM83"/>
      <c r="LDN83"/>
      <c r="LDO83"/>
      <c r="LDP83"/>
      <c r="LDQ83"/>
      <c r="LDR83"/>
      <c r="LDS83"/>
      <c r="LDT83"/>
      <c r="LDU83"/>
      <c r="LDV83"/>
      <c r="LDW83"/>
      <c r="LDX83"/>
      <c r="LDY83"/>
      <c r="LDZ83"/>
      <c r="LEA83"/>
      <c r="LEB83"/>
      <c r="LEC83"/>
      <c r="LED83"/>
      <c r="LEE83"/>
      <c r="LEF83"/>
      <c r="LEG83"/>
      <c r="LEH83"/>
      <c r="LEI83"/>
      <c r="LEJ83"/>
      <c r="LEK83"/>
      <c r="LEL83"/>
      <c r="LEM83"/>
      <c r="LEN83"/>
      <c r="LEO83"/>
      <c r="LEP83"/>
      <c r="LEQ83"/>
      <c r="LER83"/>
      <c r="LES83"/>
      <c r="LET83"/>
      <c r="LEU83"/>
      <c r="LEV83"/>
      <c r="LEW83"/>
      <c r="LEX83"/>
      <c r="LEY83"/>
      <c r="LEZ83"/>
      <c r="LFA83"/>
      <c r="LFB83"/>
      <c r="LFC83"/>
      <c r="LFD83"/>
      <c r="LFE83"/>
      <c r="LFF83"/>
      <c r="LFG83"/>
      <c r="LFH83"/>
      <c r="LFI83"/>
      <c r="LFJ83"/>
      <c r="LFK83"/>
      <c r="LFL83"/>
      <c r="LFM83"/>
      <c r="LFN83"/>
      <c r="LFO83"/>
      <c r="LFP83"/>
      <c r="LFQ83"/>
      <c r="LFR83"/>
      <c r="LFS83"/>
      <c r="LFT83"/>
      <c r="LFU83"/>
      <c r="LFV83"/>
      <c r="LFW83"/>
      <c r="LFX83"/>
      <c r="LFY83"/>
      <c r="LFZ83"/>
      <c r="LGA83"/>
      <c r="LGB83"/>
      <c r="LGC83"/>
      <c r="LGD83"/>
      <c r="LGE83"/>
      <c r="LGF83"/>
      <c r="LGG83"/>
      <c r="LGH83"/>
      <c r="LGI83"/>
      <c r="LGJ83"/>
      <c r="LGK83"/>
      <c r="LGL83"/>
      <c r="LGM83"/>
      <c r="LGN83"/>
      <c r="LGO83"/>
      <c r="LGP83"/>
      <c r="LGQ83"/>
      <c r="LGR83"/>
      <c r="LGS83"/>
      <c r="LGT83"/>
      <c r="LGU83"/>
      <c r="LGV83"/>
      <c r="LGW83"/>
      <c r="LGX83"/>
      <c r="LGY83"/>
      <c r="LGZ83"/>
      <c r="LHA83"/>
      <c r="LHB83"/>
      <c r="LHC83"/>
      <c r="LHD83"/>
      <c r="LHE83"/>
      <c r="LHF83"/>
      <c r="LHG83"/>
      <c r="LHH83"/>
      <c r="LHI83"/>
      <c r="LHJ83"/>
      <c r="LHK83"/>
      <c r="LHL83"/>
      <c r="LHM83"/>
      <c r="LHN83"/>
      <c r="LHO83"/>
      <c r="LHP83"/>
      <c r="LHQ83"/>
      <c r="LHR83"/>
      <c r="LHS83"/>
      <c r="LHT83"/>
      <c r="LHU83"/>
      <c r="LHV83"/>
      <c r="LHW83"/>
      <c r="LHX83"/>
      <c r="LHY83"/>
      <c r="LHZ83"/>
      <c r="LIA83"/>
      <c r="LIB83"/>
      <c r="LIC83"/>
      <c r="LID83"/>
      <c r="LIE83"/>
      <c r="LIF83"/>
      <c r="LIG83"/>
      <c r="LIH83"/>
      <c r="LII83"/>
      <c r="LIJ83"/>
      <c r="LIK83"/>
      <c r="LIL83"/>
      <c r="LIM83"/>
      <c r="LIN83"/>
      <c r="LIO83"/>
      <c r="LIP83"/>
      <c r="LIQ83"/>
      <c r="LIR83"/>
      <c r="LIS83"/>
      <c r="LIT83"/>
      <c r="LIU83"/>
      <c r="LIV83"/>
      <c r="LIW83"/>
      <c r="LIX83"/>
      <c r="LIY83"/>
      <c r="LIZ83"/>
      <c r="LJA83"/>
      <c r="LJB83"/>
      <c r="LJC83"/>
      <c r="LJD83"/>
      <c r="LJE83"/>
      <c r="LJF83"/>
      <c r="LJG83"/>
      <c r="LJH83"/>
      <c r="LJI83"/>
      <c r="LJJ83"/>
      <c r="LJK83"/>
      <c r="LJL83"/>
      <c r="LJM83"/>
      <c r="LJN83"/>
      <c r="LJO83"/>
      <c r="LJP83"/>
      <c r="LJQ83"/>
      <c r="LJR83"/>
      <c r="LJS83"/>
      <c r="LJT83"/>
      <c r="LJU83"/>
      <c r="LJV83"/>
      <c r="LJW83"/>
      <c r="LJX83"/>
      <c r="LJY83"/>
      <c r="LJZ83"/>
      <c r="LKA83"/>
      <c r="LKB83"/>
      <c r="LKC83"/>
      <c r="LKD83"/>
      <c r="LKE83"/>
      <c r="LKF83"/>
      <c r="LKG83"/>
      <c r="LKH83"/>
      <c r="LKI83"/>
      <c r="LKJ83"/>
      <c r="LKK83"/>
      <c r="LKL83"/>
      <c r="LKM83"/>
      <c r="LKN83"/>
      <c r="LKO83"/>
      <c r="LKP83"/>
      <c r="LKQ83"/>
      <c r="LKR83"/>
      <c r="LKS83"/>
      <c r="LKT83"/>
      <c r="LKU83"/>
      <c r="LKV83"/>
      <c r="LKW83"/>
      <c r="LKX83"/>
      <c r="LKY83"/>
      <c r="LKZ83"/>
      <c r="LLA83"/>
      <c r="LLB83"/>
      <c r="LLC83"/>
      <c r="LLD83"/>
      <c r="LLE83"/>
      <c r="LLF83"/>
      <c r="LLG83"/>
      <c r="LLH83"/>
      <c r="LLI83"/>
      <c r="LLJ83"/>
      <c r="LLK83"/>
      <c r="LLL83"/>
      <c r="LLM83"/>
      <c r="LLN83"/>
      <c r="LLO83"/>
      <c r="LLP83"/>
      <c r="LLQ83"/>
      <c r="LLR83"/>
      <c r="LLS83"/>
      <c r="LLT83"/>
      <c r="LLU83"/>
      <c r="LLV83"/>
      <c r="LLW83"/>
      <c r="LLX83"/>
      <c r="LLY83"/>
      <c r="LLZ83"/>
      <c r="LMA83"/>
      <c r="LMB83"/>
      <c r="LMC83"/>
      <c r="LMD83"/>
      <c r="LME83"/>
      <c r="LMF83"/>
      <c r="LMG83"/>
      <c r="LMH83"/>
      <c r="LMI83"/>
      <c r="LMJ83"/>
      <c r="LMK83"/>
      <c r="LML83"/>
      <c r="LMM83"/>
      <c r="LMN83"/>
      <c r="LMO83"/>
      <c r="LMP83"/>
      <c r="LMQ83"/>
      <c r="LMR83"/>
      <c r="LMS83"/>
      <c r="LMT83"/>
      <c r="LMU83"/>
      <c r="LMV83"/>
      <c r="LMW83"/>
      <c r="LMX83"/>
      <c r="LMY83"/>
      <c r="LMZ83"/>
      <c r="LNA83"/>
      <c r="LNB83"/>
      <c r="LNC83"/>
      <c r="LND83"/>
      <c r="LNE83"/>
      <c r="LNF83"/>
      <c r="LNG83"/>
      <c r="LNH83"/>
      <c r="LNI83"/>
      <c r="LNJ83"/>
      <c r="LNK83"/>
      <c r="LNL83"/>
      <c r="LNM83"/>
      <c r="LNN83"/>
      <c r="LNO83"/>
      <c r="LNP83"/>
      <c r="LNQ83"/>
      <c r="LNR83"/>
      <c r="LNS83"/>
      <c r="LNT83"/>
      <c r="LNU83"/>
      <c r="LNV83"/>
      <c r="LNW83"/>
      <c r="LNX83"/>
      <c r="LNY83"/>
      <c r="LNZ83"/>
      <c r="LOA83"/>
      <c r="LOB83"/>
      <c r="LOC83"/>
      <c r="LOD83"/>
      <c r="LOE83"/>
      <c r="LOF83"/>
      <c r="LOG83"/>
      <c r="LOH83"/>
      <c r="LOI83"/>
      <c r="LOJ83"/>
      <c r="LOK83"/>
      <c r="LOL83"/>
      <c r="LOM83"/>
      <c r="LON83"/>
      <c r="LOO83"/>
      <c r="LOP83"/>
      <c r="LOQ83"/>
      <c r="LOR83"/>
      <c r="LOS83"/>
      <c r="LOT83"/>
      <c r="LOU83"/>
      <c r="LOV83"/>
      <c r="LOW83"/>
      <c r="LOX83"/>
      <c r="LOY83"/>
      <c r="LOZ83"/>
      <c r="LPA83"/>
      <c r="LPB83"/>
      <c r="LPC83"/>
      <c r="LPD83"/>
      <c r="LPE83"/>
      <c r="LPF83"/>
      <c r="LPG83"/>
      <c r="LPH83"/>
      <c r="LPI83"/>
      <c r="LPJ83"/>
      <c r="LPK83"/>
      <c r="LPL83"/>
      <c r="LPM83"/>
      <c r="LPN83"/>
      <c r="LPO83"/>
      <c r="LPP83"/>
      <c r="LPQ83"/>
      <c r="LPR83"/>
      <c r="LPS83"/>
      <c r="LPT83"/>
      <c r="LPU83"/>
      <c r="LPV83"/>
      <c r="LPW83"/>
      <c r="LPX83"/>
      <c r="LPY83"/>
      <c r="LPZ83"/>
      <c r="LQA83"/>
      <c r="LQB83"/>
      <c r="LQC83"/>
      <c r="LQD83"/>
      <c r="LQE83"/>
      <c r="LQF83"/>
      <c r="LQG83"/>
      <c r="LQH83"/>
      <c r="LQI83"/>
      <c r="LQJ83"/>
      <c r="LQK83"/>
      <c r="LQL83"/>
      <c r="LQM83"/>
      <c r="LQN83"/>
      <c r="LQO83"/>
      <c r="LQP83"/>
      <c r="LQQ83"/>
      <c r="LQR83"/>
      <c r="LQS83"/>
      <c r="LQT83"/>
      <c r="LQU83"/>
      <c r="LQV83"/>
      <c r="LQW83"/>
      <c r="LQX83"/>
      <c r="LQY83"/>
      <c r="LQZ83"/>
      <c r="LRA83"/>
      <c r="LRB83"/>
      <c r="LRC83"/>
      <c r="LRD83"/>
      <c r="LRE83"/>
      <c r="LRF83"/>
      <c r="LRG83"/>
      <c r="LRH83"/>
      <c r="LRI83"/>
      <c r="LRJ83"/>
      <c r="LRK83"/>
      <c r="LRL83"/>
      <c r="LRM83"/>
      <c r="LRN83"/>
      <c r="LRO83"/>
      <c r="LRP83"/>
      <c r="LRQ83"/>
      <c r="LRR83"/>
      <c r="LRS83"/>
      <c r="LRT83"/>
      <c r="LRU83"/>
      <c r="LRV83"/>
      <c r="LRW83"/>
      <c r="LRX83"/>
      <c r="LRY83"/>
      <c r="LRZ83"/>
      <c r="LSA83"/>
      <c r="LSB83"/>
      <c r="LSC83"/>
      <c r="LSD83"/>
      <c r="LSE83"/>
      <c r="LSF83"/>
      <c r="LSG83"/>
      <c r="LSH83"/>
      <c r="LSI83"/>
      <c r="LSJ83"/>
      <c r="LSK83"/>
      <c r="LSL83"/>
      <c r="LSM83"/>
      <c r="LSN83"/>
      <c r="LSO83"/>
      <c r="LSP83"/>
      <c r="LSQ83"/>
      <c r="LSR83"/>
      <c r="LSS83"/>
      <c r="LST83"/>
      <c r="LSU83"/>
      <c r="LSV83"/>
      <c r="LSW83"/>
      <c r="LSX83"/>
      <c r="LSY83"/>
      <c r="LSZ83"/>
      <c r="LTA83"/>
      <c r="LTB83"/>
      <c r="LTC83"/>
      <c r="LTD83"/>
      <c r="LTE83"/>
      <c r="LTF83"/>
      <c r="LTG83"/>
      <c r="LTH83"/>
      <c r="LTI83"/>
      <c r="LTJ83"/>
      <c r="LTK83"/>
      <c r="LTL83"/>
      <c r="LTM83"/>
      <c r="LTN83"/>
      <c r="LTO83"/>
      <c r="LTP83"/>
      <c r="LTQ83"/>
      <c r="LTR83"/>
      <c r="LTS83"/>
      <c r="LTT83"/>
      <c r="LTU83"/>
      <c r="LTV83"/>
      <c r="LTW83"/>
      <c r="LTX83"/>
      <c r="LTY83"/>
      <c r="LTZ83"/>
      <c r="LUA83"/>
      <c r="LUB83"/>
      <c r="LUC83"/>
      <c r="LUD83"/>
      <c r="LUE83"/>
      <c r="LUF83"/>
      <c r="LUG83"/>
      <c r="LUH83"/>
      <c r="LUI83"/>
      <c r="LUJ83"/>
      <c r="LUK83"/>
      <c r="LUL83"/>
      <c r="LUM83"/>
      <c r="LUN83"/>
      <c r="LUO83"/>
      <c r="LUP83"/>
      <c r="LUQ83"/>
      <c r="LUR83"/>
      <c r="LUS83"/>
      <c r="LUT83"/>
      <c r="LUU83"/>
      <c r="LUV83"/>
      <c r="LUW83"/>
      <c r="LUX83"/>
      <c r="LUY83"/>
      <c r="LUZ83"/>
      <c r="LVA83"/>
      <c r="LVB83"/>
      <c r="LVC83"/>
      <c r="LVD83"/>
      <c r="LVE83"/>
      <c r="LVF83"/>
      <c r="LVG83"/>
      <c r="LVH83"/>
      <c r="LVI83"/>
      <c r="LVJ83"/>
      <c r="LVK83"/>
      <c r="LVL83"/>
      <c r="LVM83"/>
      <c r="LVN83"/>
      <c r="LVO83"/>
      <c r="LVP83"/>
      <c r="LVQ83"/>
      <c r="LVR83"/>
      <c r="LVS83"/>
      <c r="LVT83"/>
      <c r="LVU83"/>
      <c r="LVV83"/>
      <c r="LVW83"/>
      <c r="LVX83"/>
      <c r="LVY83"/>
      <c r="LVZ83"/>
      <c r="LWA83"/>
      <c r="LWB83"/>
      <c r="LWC83"/>
      <c r="LWD83"/>
      <c r="LWE83"/>
      <c r="LWF83"/>
      <c r="LWG83"/>
      <c r="LWH83"/>
      <c r="LWI83"/>
      <c r="LWJ83"/>
      <c r="LWK83"/>
      <c r="LWL83"/>
      <c r="LWM83"/>
      <c r="LWN83"/>
      <c r="LWO83"/>
      <c r="LWP83"/>
      <c r="LWQ83"/>
      <c r="LWR83"/>
      <c r="LWS83"/>
      <c r="LWT83"/>
      <c r="LWU83"/>
      <c r="LWV83"/>
      <c r="LWW83"/>
      <c r="LWX83"/>
      <c r="LWY83"/>
      <c r="LWZ83"/>
      <c r="LXA83"/>
      <c r="LXB83"/>
      <c r="LXC83"/>
      <c r="LXD83"/>
      <c r="LXE83"/>
      <c r="LXF83"/>
      <c r="LXG83"/>
      <c r="LXH83"/>
      <c r="LXI83"/>
      <c r="LXJ83"/>
      <c r="LXK83"/>
      <c r="LXL83"/>
      <c r="LXM83"/>
      <c r="LXN83"/>
      <c r="LXO83"/>
      <c r="LXP83"/>
      <c r="LXQ83"/>
      <c r="LXR83"/>
      <c r="LXS83"/>
      <c r="LXT83"/>
      <c r="LXU83"/>
      <c r="LXV83"/>
      <c r="LXW83"/>
      <c r="LXX83"/>
      <c r="LXY83"/>
      <c r="LXZ83"/>
      <c r="LYA83"/>
      <c r="LYB83"/>
      <c r="LYC83"/>
      <c r="LYD83"/>
      <c r="LYE83"/>
      <c r="LYF83"/>
      <c r="LYG83"/>
      <c r="LYH83"/>
      <c r="LYI83"/>
      <c r="LYJ83"/>
      <c r="LYK83"/>
      <c r="LYL83"/>
      <c r="LYM83"/>
      <c r="LYN83"/>
      <c r="LYO83"/>
      <c r="LYP83"/>
      <c r="LYQ83"/>
      <c r="LYR83"/>
      <c r="LYS83"/>
      <c r="LYT83"/>
      <c r="LYU83"/>
      <c r="LYV83"/>
      <c r="LYW83"/>
      <c r="LYX83"/>
      <c r="LYY83"/>
      <c r="LYZ83"/>
      <c r="LZA83"/>
      <c r="LZB83"/>
      <c r="LZC83"/>
      <c r="LZD83"/>
      <c r="LZE83"/>
      <c r="LZF83"/>
      <c r="LZG83"/>
      <c r="LZH83"/>
      <c r="LZI83"/>
      <c r="LZJ83"/>
      <c r="LZK83"/>
      <c r="LZL83"/>
      <c r="LZM83"/>
      <c r="LZN83"/>
      <c r="LZO83"/>
      <c r="LZP83"/>
      <c r="LZQ83"/>
      <c r="LZR83"/>
      <c r="LZS83"/>
      <c r="LZT83"/>
      <c r="LZU83"/>
      <c r="LZV83"/>
      <c r="LZW83"/>
      <c r="LZX83"/>
      <c r="LZY83"/>
      <c r="LZZ83"/>
      <c r="MAA83"/>
      <c r="MAB83"/>
      <c r="MAC83"/>
      <c r="MAD83"/>
      <c r="MAE83"/>
      <c r="MAF83"/>
      <c r="MAG83"/>
      <c r="MAH83"/>
      <c r="MAI83"/>
      <c r="MAJ83"/>
      <c r="MAK83"/>
      <c r="MAL83"/>
      <c r="MAM83"/>
      <c r="MAN83"/>
      <c r="MAO83"/>
      <c r="MAP83"/>
      <c r="MAQ83"/>
      <c r="MAR83"/>
      <c r="MAS83"/>
      <c r="MAT83"/>
      <c r="MAU83"/>
      <c r="MAV83"/>
      <c r="MAW83"/>
      <c r="MAX83"/>
      <c r="MAY83"/>
      <c r="MAZ83"/>
      <c r="MBA83"/>
      <c r="MBB83"/>
      <c r="MBC83"/>
      <c r="MBD83"/>
      <c r="MBE83"/>
      <c r="MBF83"/>
      <c r="MBG83"/>
      <c r="MBH83"/>
      <c r="MBI83"/>
      <c r="MBJ83"/>
      <c r="MBK83"/>
      <c r="MBL83"/>
      <c r="MBM83"/>
      <c r="MBN83"/>
      <c r="MBO83"/>
      <c r="MBP83"/>
      <c r="MBQ83"/>
      <c r="MBR83"/>
      <c r="MBS83"/>
      <c r="MBT83"/>
      <c r="MBU83"/>
      <c r="MBV83"/>
      <c r="MBW83"/>
      <c r="MBX83"/>
      <c r="MBY83"/>
      <c r="MBZ83"/>
      <c r="MCA83"/>
      <c r="MCB83"/>
      <c r="MCC83"/>
      <c r="MCD83"/>
      <c r="MCE83"/>
      <c r="MCF83"/>
      <c r="MCG83"/>
      <c r="MCH83"/>
      <c r="MCI83"/>
      <c r="MCJ83"/>
      <c r="MCK83"/>
      <c r="MCL83"/>
      <c r="MCM83"/>
      <c r="MCN83"/>
      <c r="MCO83"/>
      <c r="MCP83"/>
      <c r="MCQ83"/>
      <c r="MCR83"/>
      <c r="MCS83"/>
      <c r="MCT83"/>
      <c r="MCU83"/>
      <c r="MCV83"/>
      <c r="MCW83"/>
      <c r="MCX83"/>
      <c r="MCY83"/>
      <c r="MCZ83"/>
      <c r="MDA83"/>
      <c r="MDB83"/>
      <c r="MDC83"/>
      <c r="MDD83"/>
      <c r="MDE83"/>
      <c r="MDF83"/>
      <c r="MDG83"/>
      <c r="MDH83"/>
      <c r="MDI83"/>
      <c r="MDJ83"/>
      <c r="MDK83"/>
      <c r="MDL83"/>
      <c r="MDM83"/>
      <c r="MDN83"/>
      <c r="MDO83"/>
      <c r="MDP83"/>
      <c r="MDQ83"/>
      <c r="MDR83"/>
      <c r="MDS83"/>
      <c r="MDT83"/>
      <c r="MDU83"/>
      <c r="MDV83"/>
      <c r="MDW83"/>
      <c r="MDX83"/>
      <c r="MDY83"/>
      <c r="MDZ83"/>
      <c r="MEA83"/>
      <c r="MEB83"/>
      <c r="MEC83"/>
      <c r="MED83"/>
      <c r="MEE83"/>
      <c r="MEF83"/>
      <c r="MEG83"/>
      <c r="MEH83"/>
      <c r="MEI83"/>
      <c r="MEJ83"/>
      <c r="MEK83"/>
      <c r="MEL83"/>
      <c r="MEM83"/>
      <c r="MEN83"/>
      <c r="MEO83"/>
      <c r="MEP83"/>
      <c r="MEQ83"/>
      <c r="MER83"/>
      <c r="MES83"/>
      <c r="MET83"/>
      <c r="MEU83"/>
      <c r="MEV83"/>
      <c r="MEW83"/>
      <c r="MEX83"/>
      <c r="MEY83"/>
      <c r="MEZ83"/>
      <c r="MFA83"/>
      <c r="MFB83"/>
      <c r="MFC83"/>
      <c r="MFD83"/>
      <c r="MFE83"/>
      <c r="MFF83"/>
      <c r="MFG83"/>
      <c r="MFH83"/>
      <c r="MFI83"/>
      <c r="MFJ83"/>
      <c r="MFK83"/>
      <c r="MFL83"/>
      <c r="MFM83"/>
      <c r="MFN83"/>
      <c r="MFO83"/>
      <c r="MFP83"/>
      <c r="MFQ83"/>
      <c r="MFR83"/>
      <c r="MFS83"/>
      <c r="MFT83"/>
      <c r="MFU83"/>
      <c r="MFV83"/>
      <c r="MFW83"/>
      <c r="MFX83"/>
      <c r="MFY83"/>
      <c r="MFZ83"/>
      <c r="MGA83"/>
      <c r="MGB83"/>
      <c r="MGC83"/>
      <c r="MGD83"/>
      <c r="MGE83"/>
      <c r="MGF83"/>
      <c r="MGG83"/>
      <c r="MGH83"/>
      <c r="MGI83"/>
      <c r="MGJ83"/>
      <c r="MGK83"/>
      <c r="MGL83"/>
      <c r="MGM83"/>
      <c r="MGN83"/>
      <c r="MGO83"/>
      <c r="MGP83"/>
      <c r="MGQ83"/>
      <c r="MGR83"/>
      <c r="MGS83"/>
      <c r="MGT83"/>
      <c r="MGU83"/>
      <c r="MGV83"/>
      <c r="MGW83"/>
      <c r="MGX83"/>
      <c r="MGY83"/>
      <c r="MGZ83"/>
      <c r="MHA83"/>
      <c r="MHB83"/>
      <c r="MHC83"/>
      <c r="MHD83"/>
      <c r="MHE83"/>
      <c r="MHF83"/>
      <c r="MHG83"/>
      <c r="MHH83"/>
      <c r="MHI83"/>
      <c r="MHJ83"/>
      <c r="MHK83"/>
      <c r="MHL83"/>
      <c r="MHM83"/>
      <c r="MHN83"/>
      <c r="MHO83"/>
      <c r="MHP83"/>
      <c r="MHQ83"/>
      <c r="MHR83"/>
      <c r="MHS83"/>
      <c r="MHT83"/>
      <c r="MHU83"/>
      <c r="MHV83"/>
      <c r="MHW83"/>
      <c r="MHX83"/>
      <c r="MHY83"/>
      <c r="MHZ83"/>
      <c r="MIA83"/>
      <c r="MIB83"/>
      <c r="MIC83"/>
      <c r="MID83"/>
      <c r="MIE83"/>
      <c r="MIF83"/>
      <c r="MIG83"/>
      <c r="MIH83"/>
      <c r="MII83"/>
      <c r="MIJ83"/>
      <c r="MIK83"/>
      <c r="MIL83"/>
      <c r="MIM83"/>
      <c r="MIN83"/>
      <c r="MIO83"/>
      <c r="MIP83"/>
      <c r="MIQ83"/>
      <c r="MIR83"/>
      <c r="MIS83"/>
      <c r="MIT83"/>
      <c r="MIU83"/>
      <c r="MIV83"/>
      <c r="MIW83"/>
      <c r="MIX83"/>
      <c r="MIY83"/>
      <c r="MIZ83"/>
      <c r="MJA83"/>
      <c r="MJB83"/>
      <c r="MJC83"/>
      <c r="MJD83"/>
      <c r="MJE83"/>
      <c r="MJF83"/>
      <c r="MJG83"/>
      <c r="MJH83"/>
      <c r="MJI83"/>
      <c r="MJJ83"/>
      <c r="MJK83"/>
      <c r="MJL83"/>
      <c r="MJM83"/>
      <c r="MJN83"/>
      <c r="MJO83"/>
      <c r="MJP83"/>
      <c r="MJQ83"/>
      <c r="MJR83"/>
      <c r="MJS83"/>
      <c r="MJT83"/>
      <c r="MJU83"/>
      <c r="MJV83"/>
      <c r="MJW83"/>
      <c r="MJX83"/>
      <c r="MJY83"/>
      <c r="MJZ83"/>
      <c r="MKA83"/>
      <c r="MKB83"/>
      <c r="MKC83"/>
      <c r="MKD83"/>
      <c r="MKE83"/>
      <c r="MKF83"/>
      <c r="MKG83"/>
      <c r="MKH83"/>
      <c r="MKI83"/>
      <c r="MKJ83"/>
      <c r="MKK83"/>
      <c r="MKL83"/>
      <c r="MKM83"/>
      <c r="MKN83"/>
      <c r="MKO83"/>
      <c r="MKP83"/>
      <c r="MKQ83"/>
      <c r="MKR83"/>
      <c r="MKS83"/>
      <c r="MKT83"/>
      <c r="MKU83"/>
      <c r="MKV83"/>
      <c r="MKW83"/>
      <c r="MKX83"/>
      <c r="MKY83"/>
      <c r="MKZ83"/>
      <c r="MLA83"/>
      <c r="MLB83"/>
      <c r="MLC83"/>
      <c r="MLD83"/>
      <c r="MLE83"/>
      <c r="MLF83"/>
      <c r="MLG83"/>
      <c r="MLH83"/>
      <c r="MLI83"/>
      <c r="MLJ83"/>
      <c r="MLK83"/>
      <c r="MLL83"/>
      <c r="MLM83"/>
      <c r="MLN83"/>
      <c r="MLO83"/>
      <c r="MLP83"/>
      <c r="MLQ83"/>
      <c r="MLR83"/>
      <c r="MLS83"/>
      <c r="MLT83"/>
      <c r="MLU83"/>
      <c r="MLV83"/>
      <c r="MLW83"/>
      <c r="MLX83"/>
      <c r="MLY83"/>
      <c r="MLZ83"/>
      <c r="MMA83"/>
      <c r="MMB83"/>
      <c r="MMC83"/>
      <c r="MMD83"/>
      <c r="MME83"/>
      <c r="MMF83"/>
      <c r="MMG83"/>
      <c r="MMH83"/>
      <c r="MMI83"/>
      <c r="MMJ83"/>
      <c r="MMK83"/>
      <c r="MML83"/>
      <c r="MMM83"/>
      <c r="MMN83"/>
      <c r="MMO83"/>
      <c r="MMP83"/>
      <c r="MMQ83"/>
      <c r="MMR83"/>
      <c r="MMS83"/>
      <c r="MMT83"/>
      <c r="MMU83"/>
      <c r="MMV83"/>
      <c r="MMW83"/>
      <c r="MMX83"/>
      <c r="MMY83"/>
      <c r="MMZ83"/>
      <c r="MNA83"/>
      <c r="MNB83"/>
      <c r="MNC83"/>
      <c r="MND83"/>
      <c r="MNE83"/>
      <c r="MNF83"/>
      <c r="MNG83"/>
      <c r="MNH83"/>
      <c r="MNI83"/>
      <c r="MNJ83"/>
      <c r="MNK83"/>
      <c r="MNL83"/>
      <c r="MNM83"/>
      <c r="MNN83"/>
      <c r="MNO83"/>
      <c r="MNP83"/>
      <c r="MNQ83"/>
      <c r="MNR83"/>
      <c r="MNS83"/>
      <c r="MNT83"/>
      <c r="MNU83"/>
      <c r="MNV83"/>
      <c r="MNW83"/>
      <c r="MNX83"/>
      <c r="MNY83"/>
      <c r="MNZ83"/>
      <c r="MOA83"/>
      <c r="MOB83"/>
      <c r="MOC83"/>
      <c r="MOD83"/>
      <c r="MOE83"/>
      <c r="MOF83"/>
      <c r="MOG83"/>
      <c r="MOH83"/>
      <c r="MOI83"/>
      <c r="MOJ83"/>
      <c r="MOK83"/>
      <c r="MOL83"/>
      <c r="MOM83"/>
      <c r="MON83"/>
      <c r="MOO83"/>
      <c r="MOP83"/>
      <c r="MOQ83"/>
      <c r="MOR83"/>
      <c r="MOS83"/>
      <c r="MOT83"/>
      <c r="MOU83"/>
      <c r="MOV83"/>
      <c r="MOW83"/>
      <c r="MOX83"/>
      <c r="MOY83"/>
      <c r="MOZ83"/>
      <c r="MPA83"/>
      <c r="MPB83"/>
      <c r="MPC83"/>
      <c r="MPD83"/>
      <c r="MPE83"/>
      <c r="MPF83"/>
      <c r="MPG83"/>
      <c r="MPH83"/>
      <c r="MPI83"/>
      <c r="MPJ83"/>
      <c r="MPK83"/>
      <c r="MPL83"/>
      <c r="MPM83"/>
      <c r="MPN83"/>
      <c r="MPO83"/>
      <c r="MPP83"/>
      <c r="MPQ83"/>
      <c r="MPR83"/>
      <c r="MPS83"/>
      <c r="MPT83"/>
      <c r="MPU83"/>
      <c r="MPV83"/>
      <c r="MPW83"/>
      <c r="MPX83"/>
      <c r="MPY83"/>
      <c r="MPZ83"/>
      <c r="MQA83"/>
      <c r="MQB83"/>
      <c r="MQC83"/>
      <c r="MQD83"/>
      <c r="MQE83"/>
      <c r="MQF83"/>
      <c r="MQG83"/>
      <c r="MQH83"/>
      <c r="MQI83"/>
      <c r="MQJ83"/>
      <c r="MQK83"/>
      <c r="MQL83"/>
      <c r="MQM83"/>
      <c r="MQN83"/>
      <c r="MQO83"/>
      <c r="MQP83"/>
      <c r="MQQ83"/>
      <c r="MQR83"/>
      <c r="MQS83"/>
      <c r="MQT83"/>
      <c r="MQU83"/>
      <c r="MQV83"/>
      <c r="MQW83"/>
      <c r="MQX83"/>
      <c r="MQY83"/>
      <c r="MQZ83"/>
      <c r="MRA83"/>
      <c r="MRB83"/>
      <c r="MRC83"/>
      <c r="MRD83"/>
      <c r="MRE83"/>
      <c r="MRF83"/>
      <c r="MRG83"/>
      <c r="MRH83"/>
      <c r="MRI83"/>
      <c r="MRJ83"/>
      <c r="MRK83"/>
      <c r="MRL83"/>
      <c r="MRM83"/>
      <c r="MRN83"/>
      <c r="MRO83"/>
      <c r="MRP83"/>
      <c r="MRQ83"/>
      <c r="MRR83"/>
      <c r="MRS83"/>
      <c r="MRT83"/>
      <c r="MRU83"/>
      <c r="MRV83"/>
      <c r="MRW83"/>
      <c r="MRX83"/>
      <c r="MRY83"/>
      <c r="MRZ83"/>
      <c r="MSA83"/>
      <c r="MSB83"/>
      <c r="MSC83"/>
      <c r="MSD83"/>
      <c r="MSE83"/>
      <c r="MSF83"/>
      <c r="MSG83"/>
      <c r="MSH83"/>
      <c r="MSI83"/>
      <c r="MSJ83"/>
      <c r="MSK83"/>
      <c r="MSL83"/>
      <c r="MSM83"/>
      <c r="MSN83"/>
      <c r="MSO83"/>
      <c r="MSP83"/>
      <c r="MSQ83"/>
      <c r="MSR83"/>
      <c r="MSS83"/>
      <c r="MST83"/>
      <c r="MSU83"/>
      <c r="MSV83"/>
      <c r="MSW83"/>
      <c r="MSX83"/>
      <c r="MSY83"/>
      <c r="MSZ83"/>
      <c r="MTA83"/>
      <c r="MTB83"/>
      <c r="MTC83"/>
      <c r="MTD83"/>
      <c r="MTE83"/>
      <c r="MTF83"/>
      <c r="MTG83"/>
      <c r="MTH83"/>
      <c r="MTI83"/>
      <c r="MTJ83"/>
      <c r="MTK83"/>
      <c r="MTL83"/>
      <c r="MTM83"/>
      <c r="MTN83"/>
      <c r="MTO83"/>
      <c r="MTP83"/>
      <c r="MTQ83"/>
      <c r="MTR83"/>
      <c r="MTS83"/>
      <c r="MTT83"/>
      <c r="MTU83"/>
      <c r="MTV83"/>
      <c r="MTW83"/>
      <c r="MTX83"/>
      <c r="MTY83"/>
      <c r="MTZ83"/>
      <c r="MUA83"/>
      <c r="MUB83"/>
      <c r="MUC83"/>
      <c r="MUD83"/>
      <c r="MUE83"/>
      <c r="MUF83"/>
      <c r="MUG83"/>
      <c r="MUH83"/>
      <c r="MUI83"/>
      <c r="MUJ83"/>
      <c r="MUK83"/>
      <c r="MUL83"/>
      <c r="MUM83"/>
      <c r="MUN83"/>
      <c r="MUO83"/>
      <c r="MUP83"/>
      <c r="MUQ83"/>
      <c r="MUR83"/>
      <c r="MUS83"/>
      <c r="MUT83"/>
      <c r="MUU83"/>
      <c r="MUV83"/>
      <c r="MUW83"/>
      <c r="MUX83"/>
      <c r="MUY83"/>
      <c r="MUZ83"/>
      <c r="MVA83"/>
      <c r="MVB83"/>
      <c r="MVC83"/>
      <c r="MVD83"/>
      <c r="MVE83"/>
      <c r="MVF83"/>
      <c r="MVG83"/>
      <c r="MVH83"/>
      <c r="MVI83"/>
      <c r="MVJ83"/>
      <c r="MVK83"/>
      <c r="MVL83"/>
      <c r="MVM83"/>
      <c r="MVN83"/>
      <c r="MVO83"/>
      <c r="MVP83"/>
      <c r="MVQ83"/>
      <c r="MVR83"/>
      <c r="MVS83"/>
      <c r="MVT83"/>
      <c r="MVU83"/>
      <c r="MVV83"/>
      <c r="MVW83"/>
      <c r="MVX83"/>
      <c r="MVY83"/>
      <c r="MVZ83"/>
      <c r="MWA83"/>
      <c r="MWB83"/>
      <c r="MWC83"/>
      <c r="MWD83"/>
      <c r="MWE83"/>
      <c r="MWF83"/>
      <c r="MWG83"/>
      <c r="MWH83"/>
      <c r="MWI83"/>
      <c r="MWJ83"/>
      <c r="MWK83"/>
      <c r="MWL83"/>
      <c r="MWM83"/>
      <c r="MWN83"/>
      <c r="MWO83"/>
      <c r="MWP83"/>
      <c r="MWQ83"/>
      <c r="MWR83"/>
      <c r="MWS83"/>
      <c r="MWT83"/>
      <c r="MWU83"/>
      <c r="MWV83"/>
      <c r="MWW83"/>
      <c r="MWX83"/>
      <c r="MWY83"/>
      <c r="MWZ83"/>
      <c r="MXA83"/>
      <c r="MXB83"/>
      <c r="MXC83"/>
      <c r="MXD83"/>
      <c r="MXE83"/>
      <c r="MXF83"/>
      <c r="MXG83"/>
      <c r="MXH83"/>
      <c r="MXI83"/>
      <c r="MXJ83"/>
      <c r="MXK83"/>
      <c r="MXL83"/>
      <c r="MXM83"/>
      <c r="MXN83"/>
      <c r="MXO83"/>
      <c r="MXP83"/>
      <c r="MXQ83"/>
      <c r="MXR83"/>
      <c r="MXS83"/>
      <c r="MXT83"/>
      <c r="MXU83"/>
      <c r="MXV83"/>
      <c r="MXW83"/>
      <c r="MXX83"/>
      <c r="MXY83"/>
      <c r="MXZ83"/>
      <c r="MYA83"/>
      <c r="MYB83"/>
      <c r="MYC83"/>
      <c r="MYD83"/>
      <c r="MYE83"/>
      <c r="MYF83"/>
      <c r="MYG83"/>
      <c r="MYH83"/>
      <c r="MYI83"/>
      <c r="MYJ83"/>
      <c r="MYK83"/>
      <c r="MYL83"/>
      <c r="MYM83"/>
      <c r="MYN83"/>
      <c r="MYO83"/>
      <c r="MYP83"/>
      <c r="MYQ83"/>
      <c r="MYR83"/>
      <c r="MYS83"/>
      <c r="MYT83"/>
      <c r="MYU83"/>
      <c r="MYV83"/>
      <c r="MYW83"/>
      <c r="MYX83"/>
      <c r="MYY83"/>
      <c r="MYZ83"/>
      <c r="MZA83"/>
      <c r="MZB83"/>
      <c r="MZC83"/>
      <c r="MZD83"/>
      <c r="MZE83"/>
      <c r="MZF83"/>
      <c r="MZG83"/>
      <c r="MZH83"/>
      <c r="MZI83"/>
      <c r="MZJ83"/>
      <c r="MZK83"/>
      <c r="MZL83"/>
      <c r="MZM83"/>
      <c r="MZN83"/>
      <c r="MZO83"/>
      <c r="MZP83"/>
      <c r="MZQ83"/>
      <c r="MZR83"/>
      <c r="MZS83"/>
      <c r="MZT83"/>
      <c r="MZU83"/>
      <c r="MZV83"/>
      <c r="MZW83"/>
      <c r="MZX83"/>
      <c r="MZY83"/>
      <c r="MZZ83"/>
      <c r="NAA83"/>
      <c r="NAB83"/>
      <c r="NAC83"/>
      <c r="NAD83"/>
      <c r="NAE83"/>
      <c r="NAF83"/>
      <c r="NAG83"/>
      <c r="NAH83"/>
      <c r="NAI83"/>
      <c r="NAJ83"/>
      <c r="NAK83"/>
      <c r="NAL83"/>
      <c r="NAM83"/>
      <c r="NAN83"/>
      <c r="NAO83"/>
      <c r="NAP83"/>
      <c r="NAQ83"/>
      <c r="NAR83"/>
      <c r="NAS83"/>
      <c r="NAT83"/>
      <c r="NAU83"/>
      <c r="NAV83"/>
      <c r="NAW83"/>
      <c r="NAX83"/>
      <c r="NAY83"/>
      <c r="NAZ83"/>
      <c r="NBA83"/>
      <c r="NBB83"/>
      <c r="NBC83"/>
      <c r="NBD83"/>
      <c r="NBE83"/>
      <c r="NBF83"/>
      <c r="NBG83"/>
      <c r="NBH83"/>
      <c r="NBI83"/>
      <c r="NBJ83"/>
      <c r="NBK83"/>
      <c r="NBL83"/>
      <c r="NBM83"/>
      <c r="NBN83"/>
      <c r="NBO83"/>
      <c r="NBP83"/>
      <c r="NBQ83"/>
      <c r="NBR83"/>
      <c r="NBS83"/>
      <c r="NBT83"/>
      <c r="NBU83"/>
      <c r="NBV83"/>
      <c r="NBW83"/>
      <c r="NBX83"/>
      <c r="NBY83"/>
      <c r="NBZ83"/>
      <c r="NCA83"/>
      <c r="NCB83"/>
      <c r="NCC83"/>
      <c r="NCD83"/>
      <c r="NCE83"/>
      <c r="NCF83"/>
      <c r="NCG83"/>
      <c r="NCH83"/>
      <c r="NCI83"/>
      <c r="NCJ83"/>
      <c r="NCK83"/>
      <c r="NCL83"/>
      <c r="NCM83"/>
      <c r="NCN83"/>
      <c r="NCO83"/>
      <c r="NCP83"/>
      <c r="NCQ83"/>
      <c r="NCR83"/>
      <c r="NCS83"/>
      <c r="NCT83"/>
      <c r="NCU83"/>
      <c r="NCV83"/>
      <c r="NCW83"/>
      <c r="NCX83"/>
      <c r="NCY83"/>
      <c r="NCZ83"/>
      <c r="NDA83"/>
      <c r="NDB83"/>
      <c r="NDC83"/>
      <c r="NDD83"/>
      <c r="NDE83"/>
      <c r="NDF83"/>
      <c r="NDG83"/>
      <c r="NDH83"/>
      <c r="NDI83"/>
      <c r="NDJ83"/>
      <c r="NDK83"/>
      <c r="NDL83"/>
      <c r="NDM83"/>
      <c r="NDN83"/>
      <c r="NDO83"/>
      <c r="NDP83"/>
      <c r="NDQ83"/>
      <c r="NDR83"/>
      <c r="NDS83"/>
      <c r="NDT83"/>
      <c r="NDU83"/>
      <c r="NDV83"/>
      <c r="NDW83"/>
      <c r="NDX83"/>
      <c r="NDY83"/>
      <c r="NDZ83"/>
      <c r="NEA83"/>
      <c r="NEB83"/>
      <c r="NEC83"/>
      <c r="NED83"/>
      <c r="NEE83"/>
      <c r="NEF83"/>
      <c r="NEG83"/>
      <c r="NEH83"/>
      <c r="NEI83"/>
      <c r="NEJ83"/>
      <c r="NEK83"/>
      <c r="NEL83"/>
      <c r="NEM83"/>
      <c r="NEN83"/>
      <c r="NEO83"/>
      <c r="NEP83"/>
      <c r="NEQ83"/>
      <c r="NER83"/>
      <c r="NES83"/>
      <c r="NET83"/>
      <c r="NEU83"/>
      <c r="NEV83"/>
      <c r="NEW83"/>
      <c r="NEX83"/>
      <c r="NEY83"/>
      <c r="NEZ83"/>
      <c r="NFA83"/>
      <c r="NFB83"/>
      <c r="NFC83"/>
      <c r="NFD83"/>
      <c r="NFE83"/>
      <c r="NFF83"/>
      <c r="NFG83"/>
      <c r="NFH83"/>
      <c r="NFI83"/>
      <c r="NFJ83"/>
      <c r="NFK83"/>
      <c r="NFL83"/>
      <c r="NFM83"/>
      <c r="NFN83"/>
      <c r="NFO83"/>
      <c r="NFP83"/>
      <c r="NFQ83"/>
      <c r="NFR83"/>
      <c r="NFS83"/>
      <c r="NFT83"/>
      <c r="NFU83"/>
      <c r="NFV83"/>
      <c r="NFW83"/>
      <c r="NFX83"/>
      <c r="NFY83"/>
      <c r="NFZ83"/>
      <c r="NGA83"/>
      <c r="NGB83"/>
      <c r="NGC83"/>
      <c r="NGD83"/>
      <c r="NGE83"/>
      <c r="NGF83"/>
      <c r="NGG83"/>
      <c r="NGH83"/>
      <c r="NGI83"/>
      <c r="NGJ83"/>
      <c r="NGK83"/>
      <c r="NGL83"/>
      <c r="NGM83"/>
      <c r="NGN83"/>
      <c r="NGO83"/>
      <c r="NGP83"/>
      <c r="NGQ83"/>
      <c r="NGR83"/>
      <c r="NGS83"/>
      <c r="NGT83"/>
      <c r="NGU83"/>
      <c r="NGV83"/>
      <c r="NGW83"/>
      <c r="NGX83"/>
      <c r="NGY83"/>
      <c r="NGZ83"/>
      <c r="NHA83"/>
      <c r="NHB83"/>
      <c r="NHC83"/>
      <c r="NHD83"/>
      <c r="NHE83"/>
      <c r="NHF83"/>
      <c r="NHG83"/>
      <c r="NHH83"/>
      <c r="NHI83"/>
      <c r="NHJ83"/>
      <c r="NHK83"/>
      <c r="NHL83"/>
      <c r="NHM83"/>
      <c r="NHN83"/>
      <c r="NHO83"/>
      <c r="NHP83"/>
      <c r="NHQ83"/>
      <c r="NHR83"/>
      <c r="NHS83"/>
      <c r="NHT83"/>
      <c r="NHU83"/>
      <c r="NHV83"/>
      <c r="NHW83"/>
      <c r="NHX83"/>
      <c r="NHY83"/>
      <c r="NHZ83"/>
      <c r="NIA83"/>
      <c r="NIB83"/>
      <c r="NIC83"/>
      <c r="NID83"/>
      <c r="NIE83"/>
      <c r="NIF83"/>
      <c r="NIG83"/>
      <c r="NIH83"/>
      <c r="NII83"/>
      <c r="NIJ83"/>
      <c r="NIK83"/>
      <c r="NIL83"/>
      <c r="NIM83"/>
      <c r="NIN83"/>
      <c r="NIO83"/>
      <c r="NIP83"/>
      <c r="NIQ83"/>
      <c r="NIR83"/>
      <c r="NIS83"/>
      <c r="NIT83"/>
      <c r="NIU83"/>
      <c r="NIV83"/>
      <c r="NIW83"/>
      <c r="NIX83"/>
      <c r="NIY83"/>
      <c r="NIZ83"/>
      <c r="NJA83"/>
      <c r="NJB83"/>
      <c r="NJC83"/>
      <c r="NJD83"/>
      <c r="NJE83"/>
      <c r="NJF83"/>
      <c r="NJG83"/>
      <c r="NJH83"/>
      <c r="NJI83"/>
      <c r="NJJ83"/>
      <c r="NJK83"/>
      <c r="NJL83"/>
      <c r="NJM83"/>
      <c r="NJN83"/>
      <c r="NJO83"/>
      <c r="NJP83"/>
      <c r="NJQ83"/>
      <c r="NJR83"/>
      <c r="NJS83"/>
      <c r="NJT83"/>
      <c r="NJU83"/>
      <c r="NJV83"/>
      <c r="NJW83"/>
      <c r="NJX83"/>
      <c r="NJY83"/>
      <c r="NJZ83"/>
      <c r="NKA83"/>
      <c r="NKB83"/>
      <c r="NKC83"/>
      <c r="NKD83"/>
      <c r="NKE83"/>
      <c r="NKF83"/>
      <c r="NKG83"/>
      <c r="NKH83"/>
      <c r="NKI83"/>
      <c r="NKJ83"/>
      <c r="NKK83"/>
      <c r="NKL83"/>
      <c r="NKM83"/>
      <c r="NKN83"/>
      <c r="NKO83"/>
      <c r="NKP83"/>
      <c r="NKQ83"/>
      <c r="NKR83"/>
      <c r="NKS83"/>
      <c r="NKT83"/>
      <c r="NKU83"/>
      <c r="NKV83"/>
      <c r="NKW83"/>
      <c r="NKX83"/>
      <c r="NKY83"/>
      <c r="NKZ83"/>
      <c r="NLA83"/>
      <c r="NLB83"/>
      <c r="NLC83"/>
      <c r="NLD83"/>
      <c r="NLE83"/>
      <c r="NLF83"/>
      <c r="NLG83"/>
      <c r="NLH83"/>
      <c r="NLI83"/>
      <c r="NLJ83"/>
      <c r="NLK83"/>
      <c r="NLL83"/>
      <c r="NLM83"/>
      <c r="NLN83"/>
      <c r="NLO83"/>
      <c r="NLP83"/>
      <c r="NLQ83"/>
      <c r="NLR83"/>
      <c r="NLS83"/>
      <c r="NLT83"/>
      <c r="NLU83"/>
      <c r="NLV83"/>
      <c r="NLW83"/>
      <c r="NLX83"/>
      <c r="NLY83"/>
      <c r="NLZ83"/>
      <c r="NMA83"/>
      <c r="NMB83"/>
      <c r="NMC83"/>
      <c r="NMD83"/>
      <c r="NME83"/>
      <c r="NMF83"/>
      <c r="NMG83"/>
      <c r="NMH83"/>
      <c r="NMI83"/>
      <c r="NMJ83"/>
      <c r="NMK83"/>
      <c r="NML83"/>
      <c r="NMM83"/>
      <c r="NMN83"/>
      <c r="NMO83"/>
      <c r="NMP83"/>
      <c r="NMQ83"/>
      <c r="NMR83"/>
      <c r="NMS83"/>
      <c r="NMT83"/>
      <c r="NMU83"/>
      <c r="NMV83"/>
      <c r="NMW83"/>
      <c r="NMX83"/>
      <c r="NMY83"/>
      <c r="NMZ83"/>
      <c r="NNA83"/>
      <c r="NNB83"/>
      <c r="NNC83"/>
      <c r="NND83"/>
      <c r="NNE83"/>
      <c r="NNF83"/>
      <c r="NNG83"/>
      <c r="NNH83"/>
      <c r="NNI83"/>
      <c r="NNJ83"/>
      <c r="NNK83"/>
      <c r="NNL83"/>
      <c r="NNM83"/>
      <c r="NNN83"/>
      <c r="NNO83"/>
      <c r="NNP83"/>
      <c r="NNQ83"/>
      <c r="NNR83"/>
      <c r="NNS83"/>
      <c r="NNT83"/>
      <c r="NNU83"/>
      <c r="NNV83"/>
      <c r="NNW83"/>
      <c r="NNX83"/>
      <c r="NNY83"/>
      <c r="NNZ83"/>
      <c r="NOA83"/>
      <c r="NOB83"/>
      <c r="NOC83"/>
      <c r="NOD83"/>
      <c r="NOE83"/>
      <c r="NOF83"/>
      <c r="NOG83"/>
      <c r="NOH83"/>
      <c r="NOI83"/>
      <c r="NOJ83"/>
      <c r="NOK83"/>
      <c r="NOL83"/>
      <c r="NOM83"/>
      <c r="NON83"/>
      <c r="NOO83"/>
      <c r="NOP83"/>
      <c r="NOQ83"/>
      <c r="NOR83"/>
      <c r="NOS83"/>
      <c r="NOT83"/>
      <c r="NOU83"/>
      <c r="NOV83"/>
      <c r="NOW83"/>
      <c r="NOX83"/>
      <c r="NOY83"/>
      <c r="NOZ83"/>
      <c r="NPA83"/>
      <c r="NPB83"/>
      <c r="NPC83"/>
      <c r="NPD83"/>
      <c r="NPE83"/>
      <c r="NPF83"/>
      <c r="NPG83"/>
      <c r="NPH83"/>
      <c r="NPI83"/>
      <c r="NPJ83"/>
      <c r="NPK83"/>
      <c r="NPL83"/>
      <c r="NPM83"/>
      <c r="NPN83"/>
      <c r="NPO83"/>
      <c r="NPP83"/>
      <c r="NPQ83"/>
      <c r="NPR83"/>
      <c r="NPS83"/>
      <c r="NPT83"/>
      <c r="NPU83"/>
      <c r="NPV83"/>
      <c r="NPW83"/>
      <c r="NPX83"/>
      <c r="NPY83"/>
      <c r="NPZ83"/>
      <c r="NQA83"/>
      <c r="NQB83"/>
      <c r="NQC83"/>
      <c r="NQD83"/>
      <c r="NQE83"/>
      <c r="NQF83"/>
      <c r="NQG83"/>
      <c r="NQH83"/>
      <c r="NQI83"/>
      <c r="NQJ83"/>
      <c r="NQK83"/>
      <c r="NQL83"/>
      <c r="NQM83"/>
      <c r="NQN83"/>
      <c r="NQO83"/>
      <c r="NQP83"/>
      <c r="NQQ83"/>
      <c r="NQR83"/>
      <c r="NQS83"/>
      <c r="NQT83"/>
      <c r="NQU83"/>
      <c r="NQV83"/>
      <c r="NQW83"/>
      <c r="NQX83"/>
      <c r="NQY83"/>
      <c r="NQZ83"/>
      <c r="NRA83"/>
      <c r="NRB83"/>
      <c r="NRC83"/>
      <c r="NRD83"/>
      <c r="NRE83"/>
      <c r="NRF83"/>
      <c r="NRG83"/>
      <c r="NRH83"/>
      <c r="NRI83"/>
      <c r="NRJ83"/>
      <c r="NRK83"/>
      <c r="NRL83"/>
      <c r="NRM83"/>
      <c r="NRN83"/>
      <c r="NRO83"/>
      <c r="NRP83"/>
      <c r="NRQ83"/>
      <c r="NRR83"/>
      <c r="NRS83"/>
      <c r="NRT83"/>
      <c r="NRU83"/>
      <c r="NRV83"/>
      <c r="NRW83"/>
      <c r="NRX83"/>
      <c r="NRY83"/>
      <c r="NRZ83"/>
      <c r="NSA83"/>
      <c r="NSB83"/>
      <c r="NSC83"/>
      <c r="NSD83"/>
      <c r="NSE83"/>
      <c r="NSF83"/>
      <c r="NSG83"/>
      <c r="NSH83"/>
      <c r="NSI83"/>
      <c r="NSJ83"/>
      <c r="NSK83"/>
      <c r="NSL83"/>
      <c r="NSM83"/>
      <c r="NSN83"/>
      <c r="NSO83"/>
      <c r="NSP83"/>
      <c r="NSQ83"/>
      <c r="NSR83"/>
      <c r="NSS83"/>
      <c r="NST83"/>
      <c r="NSU83"/>
      <c r="NSV83"/>
      <c r="NSW83"/>
      <c r="NSX83"/>
      <c r="NSY83"/>
      <c r="NSZ83"/>
      <c r="NTA83"/>
      <c r="NTB83"/>
      <c r="NTC83"/>
      <c r="NTD83"/>
      <c r="NTE83"/>
      <c r="NTF83"/>
      <c r="NTG83"/>
      <c r="NTH83"/>
      <c r="NTI83"/>
      <c r="NTJ83"/>
      <c r="NTK83"/>
      <c r="NTL83"/>
      <c r="NTM83"/>
      <c r="NTN83"/>
      <c r="NTO83"/>
      <c r="NTP83"/>
      <c r="NTQ83"/>
      <c r="NTR83"/>
      <c r="NTS83"/>
      <c r="NTT83"/>
      <c r="NTU83"/>
      <c r="NTV83"/>
      <c r="NTW83"/>
      <c r="NTX83"/>
      <c r="NTY83"/>
      <c r="NTZ83"/>
      <c r="NUA83"/>
      <c r="NUB83"/>
      <c r="NUC83"/>
      <c r="NUD83"/>
      <c r="NUE83"/>
      <c r="NUF83"/>
      <c r="NUG83"/>
      <c r="NUH83"/>
      <c r="NUI83"/>
      <c r="NUJ83"/>
      <c r="NUK83"/>
      <c r="NUL83"/>
      <c r="NUM83"/>
      <c r="NUN83"/>
      <c r="NUO83"/>
      <c r="NUP83"/>
      <c r="NUQ83"/>
      <c r="NUR83"/>
      <c r="NUS83"/>
      <c r="NUT83"/>
      <c r="NUU83"/>
      <c r="NUV83"/>
      <c r="NUW83"/>
      <c r="NUX83"/>
      <c r="NUY83"/>
      <c r="NUZ83"/>
      <c r="NVA83"/>
      <c r="NVB83"/>
      <c r="NVC83"/>
      <c r="NVD83"/>
      <c r="NVE83"/>
      <c r="NVF83"/>
      <c r="NVG83"/>
      <c r="NVH83"/>
      <c r="NVI83"/>
      <c r="NVJ83"/>
      <c r="NVK83"/>
      <c r="NVL83"/>
      <c r="NVM83"/>
      <c r="NVN83"/>
      <c r="NVO83"/>
      <c r="NVP83"/>
      <c r="NVQ83"/>
      <c r="NVR83"/>
      <c r="NVS83"/>
      <c r="NVT83"/>
      <c r="NVU83"/>
      <c r="NVV83"/>
      <c r="NVW83"/>
      <c r="NVX83"/>
      <c r="NVY83"/>
      <c r="NVZ83"/>
      <c r="NWA83"/>
      <c r="NWB83"/>
      <c r="NWC83"/>
      <c r="NWD83"/>
      <c r="NWE83"/>
      <c r="NWF83"/>
      <c r="NWG83"/>
      <c r="NWH83"/>
      <c r="NWI83"/>
      <c r="NWJ83"/>
      <c r="NWK83"/>
      <c r="NWL83"/>
      <c r="NWM83"/>
      <c r="NWN83"/>
      <c r="NWO83"/>
      <c r="NWP83"/>
      <c r="NWQ83"/>
      <c r="NWR83"/>
      <c r="NWS83"/>
      <c r="NWT83"/>
      <c r="NWU83"/>
      <c r="NWV83"/>
      <c r="NWW83"/>
      <c r="NWX83"/>
      <c r="NWY83"/>
      <c r="NWZ83"/>
      <c r="NXA83"/>
      <c r="NXB83"/>
      <c r="NXC83"/>
      <c r="NXD83"/>
      <c r="NXE83"/>
      <c r="NXF83"/>
      <c r="NXG83"/>
      <c r="NXH83"/>
      <c r="NXI83"/>
      <c r="NXJ83"/>
      <c r="NXK83"/>
      <c r="NXL83"/>
      <c r="NXM83"/>
      <c r="NXN83"/>
      <c r="NXO83"/>
      <c r="NXP83"/>
      <c r="NXQ83"/>
      <c r="NXR83"/>
      <c r="NXS83"/>
      <c r="NXT83"/>
      <c r="NXU83"/>
      <c r="NXV83"/>
      <c r="NXW83"/>
      <c r="NXX83"/>
      <c r="NXY83"/>
      <c r="NXZ83"/>
      <c r="NYA83"/>
      <c r="NYB83"/>
      <c r="NYC83"/>
      <c r="NYD83"/>
      <c r="NYE83"/>
      <c r="NYF83"/>
      <c r="NYG83"/>
      <c r="NYH83"/>
      <c r="NYI83"/>
      <c r="NYJ83"/>
      <c r="NYK83"/>
      <c r="NYL83"/>
      <c r="NYM83"/>
      <c r="NYN83"/>
      <c r="NYO83"/>
      <c r="NYP83"/>
      <c r="NYQ83"/>
      <c r="NYR83"/>
      <c r="NYS83"/>
      <c r="NYT83"/>
      <c r="NYU83"/>
      <c r="NYV83"/>
      <c r="NYW83"/>
      <c r="NYX83"/>
      <c r="NYY83"/>
      <c r="NYZ83"/>
      <c r="NZA83"/>
      <c r="NZB83"/>
      <c r="NZC83"/>
      <c r="NZD83"/>
      <c r="NZE83"/>
      <c r="NZF83"/>
      <c r="NZG83"/>
      <c r="NZH83"/>
      <c r="NZI83"/>
      <c r="NZJ83"/>
      <c r="NZK83"/>
      <c r="NZL83"/>
      <c r="NZM83"/>
      <c r="NZN83"/>
      <c r="NZO83"/>
      <c r="NZP83"/>
      <c r="NZQ83"/>
      <c r="NZR83"/>
      <c r="NZS83"/>
      <c r="NZT83"/>
      <c r="NZU83"/>
      <c r="NZV83"/>
      <c r="NZW83"/>
      <c r="NZX83"/>
      <c r="NZY83"/>
      <c r="NZZ83"/>
      <c r="OAA83"/>
      <c r="OAB83"/>
      <c r="OAC83"/>
      <c r="OAD83"/>
      <c r="OAE83"/>
      <c r="OAF83"/>
      <c r="OAG83"/>
      <c r="OAH83"/>
      <c r="OAI83"/>
      <c r="OAJ83"/>
      <c r="OAK83"/>
      <c r="OAL83"/>
      <c r="OAM83"/>
      <c r="OAN83"/>
      <c r="OAO83"/>
      <c r="OAP83"/>
      <c r="OAQ83"/>
      <c r="OAR83"/>
      <c r="OAS83"/>
      <c r="OAT83"/>
      <c r="OAU83"/>
      <c r="OAV83"/>
      <c r="OAW83"/>
      <c r="OAX83"/>
      <c r="OAY83"/>
      <c r="OAZ83"/>
      <c r="OBA83"/>
      <c r="OBB83"/>
      <c r="OBC83"/>
      <c r="OBD83"/>
      <c r="OBE83"/>
      <c r="OBF83"/>
      <c r="OBG83"/>
      <c r="OBH83"/>
      <c r="OBI83"/>
      <c r="OBJ83"/>
      <c r="OBK83"/>
      <c r="OBL83"/>
      <c r="OBM83"/>
      <c r="OBN83"/>
      <c r="OBO83"/>
      <c r="OBP83"/>
      <c r="OBQ83"/>
      <c r="OBR83"/>
      <c r="OBS83"/>
      <c r="OBT83"/>
      <c r="OBU83"/>
      <c r="OBV83"/>
      <c r="OBW83"/>
      <c r="OBX83"/>
      <c r="OBY83"/>
      <c r="OBZ83"/>
      <c r="OCA83"/>
      <c r="OCB83"/>
      <c r="OCC83"/>
      <c r="OCD83"/>
      <c r="OCE83"/>
      <c r="OCF83"/>
      <c r="OCG83"/>
      <c r="OCH83"/>
      <c r="OCI83"/>
      <c r="OCJ83"/>
      <c r="OCK83"/>
      <c r="OCL83"/>
      <c r="OCM83"/>
      <c r="OCN83"/>
      <c r="OCO83"/>
      <c r="OCP83"/>
      <c r="OCQ83"/>
      <c r="OCR83"/>
      <c r="OCS83"/>
      <c r="OCT83"/>
      <c r="OCU83"/>
      <c r="OCV83"/>
      <c r="OCW83"/>
      <c r="OCX83"/>
      <c r="OCY83"/>
      <c r="OCZ83"/>
      <c r="ODA83"/>
      <c r="ODB83"/>
      <c r="ODC83"/>
      <c r="ODD83"/>
      <c r="ODE83"/>
      <c r="ODF83"/>
      <c r="ODG83"/>
      <c r="ODH83"/>
      <c r="ODI83"/>
      <c r="ODJ83"/>
      <c r="ODK83"/>
      <c r="ODL83"/>
      <c r="ODM83"/>
      <c r="ODN83"/>
      <c r="ODO83"/>
      <c r="ODP83"/>
      <c r="ODQ83"/>
      <c r="ODR83"/>
      <c r="ODS83"/>
      <c r="ODT83"/>
      <c r="ODU83"/>
      <c r="ODV83"/>
      <c r="ODW83"/>
      <c r="ODX83"/>
      <c r="ODY83"/>
      <c r="ODZ83"/>
      <c r="OEA83"/>
      <c r="OEB83"/>
      <c r="OEC83"/>
      <c r="OED83"/>
      <c r="OEE83"/>
      <c r="OEF83"/>
      <c r="OEG83"/>
      <c r="OEH83"/>
      <c r="OEI83"/>
      <c r="OEJ83"/>
      <c r="OEK83"/>
      <c r="OEL83"/>
      <c r="OEM83"/>
      <c r="OEN83"/>
      <c r="OEO83"/>
      <c r="OEP83"/>
      <c r="OEQ83"/>
      <c r="OER83"/>
      <c r="OES83"/>
      <c r="OET83"/>
      <c r="OEU83"/>
      <c r="OEV83"/>
      <c r="OEW83"/>
      <c r="OEX83"/>
      <c r="OEY83"/>
      <c r="OEZ83"/>
      <c r="OFA83"/>
      <c r="OFB83"/>
      <c r="OFC83"/>
      <c r="OFD83"/>
      <c r="OFE83"/>
      <c r="OFF83"/>
      <c r="OFG83"/>
      <c r="OFH83"/>
      <c r="OFI83"/>
      <c r="OFJ83"/>
      <c r="OFK83"/>
      <c r="OFL83"/>
      <c r="OFM83"/>
      <c r="OFN83"/>
      <c r="OFO83"/>
      <c r="OFP83"/>
      <c r="OFQ83"/>
      <c r="OFR83"/>
      <c r="OFS83"/>
      <c r="OFT83"/>
      <c r="OFU83"/>
      <c r="OFV83"/>
      <c r="OFW83"/>
      <c r="OFX83"/>
      <c r="OFY83"/>
      <c r="OFZ83"/>
      <c r="OGA83"/>
      <c r="OGB83"/>
      <c r="OGC83"/>
      <c r="OGD83"/>
      <c r="OGE83"/>
      <c r="OGF83"/>
      <c r="OGG83"/>
      <c r="OGH83"/>
      <c r="OGI83"/>
      <c r="OGJ83"/>
      <c r="OGK83"/>
      <c r="OGL83"/>
      <c r="OGM83"/>
      <c r="OGN83"/>
      <c r="OGO83"/>
      <c r="OGP83"/>
      <c r="OGQ83"/>
      <c r="OGR83"/>
      <c r="OGS83"/>
      <c r="OGT83"/>
      <c r="OGU83"/>
      <c r="OGV83"/>
      <c r="OGW83"/>
      <c r="OGX83"/>
      <c r="OGY83"/>
      <c r="OGZ83"/>
      <c r="OHA83"/>
      <c r="OHB83"/>
      <c r="OHC83"/>
      <c r="OHD83"/>
      <c r="OHE83"/>
      <c r="OHF83"/>
      <c r="OHG83"/>
      <c r="OHH83"/>
      <c r="OHI83"/>
      <c r="OHJ83"/>
      <c r="OHK83"/>
      <c r="OHL83"/>
      <c r="OHM83"/>
      <c r="OHN83"/>
      <c r="OHO83"/>
      <c r="OHP83"/>
      <c r="OHQ83"/>
      <c r="OHR83"/>
      <c r="OHS83"/>
      <c r="OHT83"/>
      <c r="OHU83"/>
      <c r="OHV83"/>
      <c r="OHW83"/>
      <c r="OHX83"/>
      <c r="OHY83"/>
      <c r="OHZ83"/>
      <c r="OIA83"/>
      <c r="OIB83"/>
      <c r="OIC83"/>
      <c r="OID83"/>
      <c r="OIE83"/>
      <c r="OIF83"/>
      <c r="OIG83"/>
      <c r="OIH83"/>
      <c r="OII83"/>
      <c r="OIJ83"/>
      <c r="OIK83"/>
      <c r="OIL83"/>
      <c r="OIM83"/>
      <c r="OIN83"/>
      <c r="OIO83"/>
      <c r="OIP83"/>
      <c r="OIQ83"/>
      <c r="OIR83"/>
      <c r="OIS83"/>
      <c r="OIT83"/>
      <c r="OIU83"/>
      <c r="OIV83"/>
      <c r="OIW83"/>
      <c r="OIX83"/>
      <c r="OIY83"/>
      <c r="OIZ83"/>
      <c r="OJA83"/>
      <c r="OJB83"/>
      <c r="OJC83"/>
      <c r="OJD83"/>
      <c r="OJE83"/>
      <c r="OJF83"/>
      <c r="OJG83"/>
      <c r="OJH83"/>
      <c r="OJI83"/>
      <c r="OJJ83"/>
      <c r="OJK83"/>
      <c r="OJL83"/>
      <c r="OJM83"/>
      <c r="OJN83"/>
      <c r="OJO83"/>
      <c r="OJP83"/>
      <c r="OJQ83"/>
      <c r="OJR83"/>
      <c r="OJS83"/>
      <c r="OJT83"/>
      <c r="OJU83"/>
      <c r="OJV83"/>
      <c r="OJW83"/>
      <c r="OJX83"/>
      <c r="OJY83"/>
      <c r="OJZ83"/>
      <c r="OKA83"/>
      <c r="OKB83"/>
      <c r="OKC83"/>
      <c r="OKD83"/>
      <c r="OKE83"/>
      <c r="OKF83"/>
      <c r="OKG83"/>
      <c r="OKH83"/>
      <c r="OKI83"/>
      <c r="OKJ83"/>
      <c r="OKK83"/>
      <c r="OKL83"/>
      <c r="OKM83"/>
      <c r="OKN83"/>
      <c r="OKO83"/>
      <c r="OKP83"/>
      <c r="OKQ83"/>
      <c r="OKR83"/>
      <c r="OKS83"/>
      <c r="OKT83"/>
      <c r="OKU83"/>
      <c r="OKV83"/>
      <c r="OKW83"/>
      <c r="OKX83"/>
      <c r="OKY83"/>
      <c r="OKZ83"/>
      <c r="OLA83"/>
      <c r="OLB83"/>
      <c r="OLC83"/>
      <c r="OLD83"/>
      <c r="OLE83"/>
      <c r="OLF83"/>
      <c r="OLG83"/>
      <c r="OLH83"/>
      <c r="OLI83"/>
      <c r="OLJ83"/>
      <c r="OLK83"/>
      <c r="OLL83"/>
      <c r="OLM83"/>
      <c r="OLN83"/>
      <c r="OLO83"/>
      <c r="OLP83"/>
      <c r="OLQ83"/>
      <c r="OLR83"/>
      <c r="OLS83"/>
      <c r="OLT83"/>
      <c r="OLU83"/>
      <c r="OLV83"/>
      <c r="OLW83"/>
      <c r="OLX83"/>
      <c r="OLY83"/>
      <c r="OLZ83"/>
      <c r="OMA83"/>
      <c r="OMB83"/>
      <c r="OMC83"/>
      <c r="OMD83"/>
      <c r="OME83"/>
      <c r="OMF83"/>
      <c r="OMG83"/>
      <c r="OMH83"/>
      <c r="OMI83"/>
      <c r="OMJ83"/>
      <c r="OMK83"/>
      <c r="OML83"/>
      <c r="OMM83"/>
      <c r="OMN83"/>
      <c r="OMO83"/>
      <c r="OMP83"/>
      <c r="OMQ83"/>
      <c r="OMR83"/>
      <c r="OMS83"/>
      <c r="OMT83"/>
      <c r="OMU83"/>
      <c r="OMV83"/>
      <c r="OMW83"/>
      <c r="OMX83"/>
      <c r="OMY83"/>
      <c r="OMZ83"/>
      <c r="ONA83"/>
      <c r="ONB83"/>
      <c r="ONC83"/>
      <c r="OND83"/>
      <c r="ONE83"/>
      <c r="ONF83"/>
      <c r="ONG83"/>
      <c r="ONH83"/>
      <c r="ONI83"/>
      <c r="ONJ83"/>
      <c r="ONK83"/>
      <c r="ONL83"/>
      <c r="ONM83"/>
      <c r="ONN83"/>
      <c r="ONO83"/>
      <c r="ONP83"/>
      <c r="ONQ83"/>
      <c r="ONR83"/>
      <c r="ONS83"/>
      <c r="ONT83"/>
      <c r="ONU83"/>
      <c r="ONV83"/>
      <c r="ONW83"/>
      <c r="ONX83"/>
      <c r="ONY83"/>
      <c r="ONZ83"/>
      <c r="OOA83"/>
      <c r="OOB83"/>
      <c r="OOC83"/>
      <c r="OOD83"/>
      <c r="OOE83"/>
      <c r="OOF83"/>
      <c r="OOG83"/>
      <c r="OOH83"/>
      <c r="OOI83"/>
      <c r="OOJ83"/>
      <c r="OOK83"/>
      <c r="OOL83"/>
      <c r="OOM83"/>
      <c r="OON83"/>
      <c r="OOO83"/>
      <c r="OOP83"/>
      <c r="OOQ83"/>
      <c r="OOR83"/>
      <c r="OOS83"/>
      <c r="OOT83"/>
      <c r="OOU83"/>
      <c r="OOV83"/>
      <c r="OOW83"/>
      <c r="OOX83"/>
      <c r="OOY83"/>
      <c r="OOZ83"/>
      <c r="OPA83"/>
      <c r="OPB83"/>
      <c r="OPC83"/>
      <c r="OPD83"/>
      <c r="OPE83"/>
      <c r="OPF83"/>
      <c r="OPG83"/>
      <c r="OPH83"/>
      <c r="OPI83"/>
      <c r="OPJ83"/>
      <c r="OPK83"/>
      <c r="OPL83"/>
      <c r="OPM83"/>
      <c r="OPN83"/>
      <c r="OPO83"/>
      <c r="OPP83"/>
      <c r="OPQ83"/>
      <c r="OPR83"/>
      <c r="OPS83"/>
      <c r="OPT83"/>
      <c r="OPU83"/>
      <c r="OPV83"/>
      <c r="OPW83"/>
      <c r="OPX83"/>
      <c r="OPY83"/>
      <c r="OPZ83"/>
      <c r="OQA83"/>
      <c r="OQB83"/>
      <c r="OQC83"/>
      <c r="OQD83"/>
      <c r="OQE83"/>
      <c r="OQF83"/>
      <c r="OQG83"/>
      <c r="OQH83"/>
      <c r="OQI83"/>
      <c r="OQJ83"/>
      <c r="OQK83"/>
      <c r="OQL83"/>
      <c r="OQM83"/>
      <c r="OQN83"/>
      <c r="OQO83"/>
      <c r="OQP83"/>
      <c r="OQQ83"/>
      <c r="OQR83"/>
      <c r="OQS83"/>
      <c r="OQT83"/>
      <c r="OQU83"/>
      <c r="OQV83"/>
      <c r="OQW83"/>
      <c r="OQX83"/>
      <c r="OQY83"/>
      <c r="OQZ83"/>
      <c r="ORA83"/>
      <c r="ORB83"/>
      <c r="ORC83"/>
      <c r="ORD83"/>
      <c r="ORE83"/>
      <c r="ORF83"/>
      <c r="ORG83"/>
      <c r="ORH83"/>
      <c r="ORI83"/>
      <c r="ORJ83"/>
      <c r="ORK83"/>
      <c r="ORL83"/>
      <c r="ORM83"/>
      <c r="ORN83"/>
      <c r="ORO83"/>
      <c r="ORP83"/>
      <c r="ORQ83"/>
      <c r="ORR83"/>
      <c r="ORS83"/>
      <c r="ORT83"/>
      <c r="ORU83"/>
      <c r="ORV83"/>
      <c r="ORW83"/>
      <c r="ORX83"/>
      <c r="ORY83"/>
      <c r="ORZ83"/>
      <c r="OSA83"/>
      <c r="OSB83"/>
      <c r="OSC83"/>
      <c r="OSD83"/>
      <c r="OSE83"/>
      <c r="OSF83"/>
      <c r="OSG83"/>
      <c r="OSH83"/>
      <c r="OSI83"/>
      <c r="OSJ83"/>
      <c r="OSK83"/>
      <c r="OSL83"/>
      <c r="OSM83"/>
      <c r="OSN83"/>
      <c r="OSO83"/>
      <c r="OSP83"/>
      <c r="OSQ83"/>
      <c r="OSR83"/>
      <c r="OSS83"/>
      <c r="OST83"/>
      <c r="OSU83"/>
      <c r="OSV83"/>
      <c r="OSW83"/>
      <c r="OSX83"/>
      <c r="OSY83"/>
      <c r="OSZ83"/>
      <c r="OTA83"/>
      <c r="OTB83"/>
      <c r="OTC83"/>
      <c r="OTD83"/>
      <c r="OTE83"/>
      <c r="OTF83"/>
      <c r="OTG83"/>
      <c r="OTH83"/>
      <c r="OTI83"/>
      <c r="OTJ83"/>
      <c r="OTK83"/>
      <c r="OTL83"/>
      <c r="OTM83"/>
      <c r="OTN83"/>
      <c r="OTO83"/>
      <c r="OTP83"/>
      <c r="OTQ83"/>
      <c r="OTR83"/>
      <c r="OTS83"/>
      <c r="OTT83"/>
      <c r="OTU83"/>
      <c r="OTV83"/>
      <c r="OTW83"/>
      <c r="OTX83"/>
      <c r="OTY83"/>
      <c r="OTZ83"/>
      <c r="OUA83"/>
      <c r="OUB83"/>
      <c r="OUC83"/>
      <c r="OUD83"/>
      <c r="OUE83"/>
      <c r="OUF83"/>
      <c r="OUG83"/>
      <c r="OUH83"/>
      <c r="OUI83"/>
      <c r="OUJ83"/>
      <c r="OUK83"/>
      <c r="OUL83"/>
      <c r="OUM83"/>
      <c r="OUN83"/>
      <c r="OUO83"/>
      <c r="OUP83"/>
      <c r="OUQ83"/>
      <c r="OUR83"/>
      <c r="OUS83"/>
      <c r="OUT83"/>
      <c r="OUU83"/>
      <c r="OUV83"/>
      <c r="OUW83"/>
      <c r="OUX83"/>
      <c r="OUY83"/>
      <c r="OUZ83"/>
      <c r="OVA83"/>
      <c r="OVB83"/>
      <c r="OVC83"/>
      <c r="OVD83"/>
      <c r="OVE83"/>
      <c r="OVF83"/>
      <c r="OVG83"/>
      <c r="OVH83"/>
      <c r="OVI83"/>
      <c r="OVJ83"/>
      <c r="OVK83"/>
      <c r="OVL83"/>
      <c r="OVM83"/>
      <c r="OVN83"/>
      <c r="OVO83"/>
      <c r="OVP83"/>
      <c r="OVQ83"/>
      <c r="OVR83"/>
      <c r="OVS83"/>
      <c r="OVT83"/>
      <c r="OVU83"/>
      <c r="OVV83"/>
      <c r="OVW83"/>
      <c r="OVX83"/>
      <c r="OVY83"/>
      <c r="OVZ83"/>
      <c r="OWA83"/>
      <c r="OWB83"/>
      <c r="OWC83"/>
      <c r="OWD83"/>
      <c r="OWE83"/>
      <c r="OWF83"/>
      <c r="OWG83"/>
      <c r="OWH83"/>
      <c r="OWI83"/>
      <c r="OWJ83"/>
      <c r="OWK83"/>
      <c r="OWL83"/>
      <c r="OWM83"/>
      <c r="OWN83"/>
      <c r="OWO83"/>
      <c r="OWP83"/>
      <c r="OWQ83"/>
      <c r="OWR83"/>
      <c r="OWS83"/>
      <c r="OWT83"/>
      <c r="OWU83"/>
      <c r="OWV83"/>
      <c r="OWW83"/>
      <c r="OWX83"/>
      <c r="OWY83"/>
      <c r="OWZ83"/>
      <c r="OXA83"/>
      <c r="OXB83"/>
      <c r="OXC83"/>
      <c r="OXD83"/>
      <c r="OXE83"/>
      <c r="OXF83"/>
      <c r="OXG83"/>
      <c r="OXH83"/>
      <c r="OXI83"/>
      <c r="OXJ83"/>
      <c r="OXK83"/>
      <c r="OXL83"/>
      <c r="OXM83"/>
      <c r="OXN83"/>
      <c r="OXO83"/>
      <c r="OXP83"/>
      <c r="OXQ83"/>
      <c r="OXR83"/>
      <c r="OXS83"/>
      <c r="OXT83"/>
      <c r="OXU83"/>
      <c r="OXV83"/>
      <c r="OXW83"/>
      <c r="OXX83"/>
      <c r="OXY83"/>
      <c r="OXZ83"/>
      <c r="OYA83"/>
      <c r="OYB83"/>
      <c r="OYC83"/>
      <c r="OYD83"/>
      <c r="OYE83"/>
      <c r="OYF83"/>
      <c r="OYG83"/>
      <c r="OYH83"/>
      <c r="OYI83"/>
      <c r="OYJ83"/>
      <c r="OYK83"/>
      <c r="OYL83"/>
      <c r="OYM83"/>
      <c r="OYN83"/>
      <c r="OYO83"/>
      <c r="OYP83"/>
      <c r="OYQ83"/>
      <c r="OYR83"/>
      <c r="OYS83"/>
      <c r="OYT83"/>
      <c r="OYU83"/>
      <c r="OYV83"/>
      <c r="OYW83"/>
      <c r="OYX83"/>
      <c r="OYY83"/>
      <c r="OYZ83"/>
      <c r="OZA83"/>
      <c r="OZB83"/>
      <c r="OZC83"/>
      <c r="OZD83"/>
      <c r="OZE83"/>
      <c r="OZF83"/>
      <c r="OZG83"/>
      <c r="OZH83"/>
      <c r="OZI83"/>
      <c r="OZJ83"/>
      <c r="OZK83"/>
      <c r="OZL83"/>
      <c r="OZM83"/>
      <c r="OZN83"/>
      <c r="OZO83"/>
      <c r="OZP83"/>
      <c r="OZQ83"/>
      <c r="OZR83"/>
      <c r="OZS83"/>
      <c r="OZT83"/>
      <c r="OZU83"/>
      <c r="OZV83"/>
      <c r="OZW83"/>
      <c r="OZX83"/>
      <c r="OZY83"/>
      <c r="OZZ83"/>
      <c r="PAA83"/>
      <c r="PAB83"/>
      <c r="PAC83"/>
      <c r="PAD83"/>
      <c r="PAE83"/>
      <c r="PAF83"/>
      <c r="PAG83"/>
      <c r="PAH83"/>
      <c r="PAI83"/>
      <c r="PAJ83"/>
      <c r="PAK83"/>
      <c r="PAL83"/>
      <c r="PAM83"/>
      <c r="PAN83"/>
      <c r="PAO83"/>
      <c r="PAP83"/>
      <c r="PAQ83"/>
      <c r="PAR83"/>
      <c r="PAS83"/>
      <c r="PAT83"/>
      <c r="PAU83"/>
      <c r="PAV83"/>
      <c r="PAW83"/>
      <c r="PAX83"/>
      <c r="PAY83"/>
      <c r="PAZ83"/>
      <c r="PBA83"/>
      <c r="PBB83"/>
      <c r="PBC83"/>
      <c r="PBD83"/>
      <c r="PBE83"/>
      <c r="PBF83"/>
      <c r="PBG83"/>
      <c r="PBH83"/>
      <c r="PBI83"/>
      <c r="PBJ83"/>
      <c r="PBK83"/>
      <c r="PBL83"/>
      <c r="PBM83"/>
      <c r="PBN83"/>
      <c r="PBO83"/>
      <c r="PBP83"/>
      <c r="PBQ83"/>
      <c r="PBR83"/>
      <c r="PBS83"/>
      <c r="PBT83"/>
      <c r="PBU83"/>
      <c r="PBV83"/>
      <c r="PBW83"/>
      <c r="PBX83"/>
      <c r="PBY83"/>
      <c r="PBZ83"/>
      <c r="PCA83"/>
      <c r="PCB83"/>
      <c r="PCC83"/>
      <c r="PCD83"/>
      <c r="PCE83"/>
      <c r="PCF83"/>
      <c r="PCG83"/>
      <c r="PCH83"/>
      <c r="PCI83"/>
      <c r="PCJ83"/>
      <c r="PCK83"/>
      <c r="PCL83"/>
      <c r="PCM83"/>
      <c r="PCN83"/>
      <c r="PCO83"/>
      <c r="PCP83"/>
      <c r="PCQ83"/>
      <c r="PCR83"/>
      <c r="PCS83"/>
      <c r="PCT83"/>
      <c r="PCU83"/>
      <c r="PCV83"/>
      <c r="PCW83"/>
      <c r="PCX83"/>
      <c r="PCY83"/>
      <c r="PCZ83"/>
      <c r="PDA83"/>
      <c r="PDB83"/>
      <c r="PDC83"/>
      <c r="PDD83"/>
      <c r="PDE83"/>
      <c r="PDF83"/>
      <c r="PDG83"/>
      <c r="PDH83"/>
      <c r="PDI83"/>
      <c r="PDJ83"/>
      <c r="PDK83"/>
      <c r="PDL83"/>
      <c r="PDM83"/>
      <c r="PDN83"/>
      <c r="PDO83"/>
      <c r="PDP83"/>
      <c r="PDQ83"/>
      <c r="PDR83"/>
      <c r="PDS83"/>
      <c r="PDT83"/>
      <c r="PDU83"/>
      <c r="PDV83"/>
      <c r="PDW83"/>
      <c r="PDX83"/>
      <c r="PDY83"/>
      <c r="PDZ83"/>
      <c r="PEA83"/>
      <c r="PEB83"/>
      <c r="PEC83"/>
      <c r="PED83"/>
      <c r="PEE83"/>
      <c r="PEF83"/>
      <c r="PEG83"/>
      <c r="PEH83"/>
      <c r="PEI83"/>
      <c r="PEJ83"/>
      <c r="PEK83"/>
      <c r="PEL83"/>
      <c r="PEM83"/>
      <c r="PEN83"/>
      <c r="PEO83"/>
      <c r="PEP83"/>
      <c r="PEQ83"/>
      <c r="PER83"/>
      <c r="PES83"/>
      <c r="PET83"/>
      <c r="PEU83"/>
      <c r="PEV83"/>
      <c r="PEW83"/>
      <c r="PEX83"/>
      <c r="PEY83"/>
      <c r="PEZ83"/>
      <c r="PFA83"/>
      <c r="PFB83"/>
      <c r="PFC83"/>
      <c r="PFD83"/>
      <c r="PFE83"/>
      <c r="PFF83"/>
      <c r="PFG83"/>
      <c r="PFH83"/>
      <c r="PFI83"/>
      <c r="PFJ83"/>
      <c r="PFK83"/>
      <c r="PFL83"/>
      <c r="PFM83"/>
      <c r="PFN83"/>
      <c r="PFO83"/>
      <c r="PFP83"/>
      <c r="PFQ83"/>
      <c r="PFR83"/>
      <c r="PFS83"/>
      <c r="PFT83"/>
      <c r="PFU83"/>
      <c r="PFV83"/>
      <c r="PFW83"/>
      <c r="PFX83"/>
      <c r="PFY83"/>
      <c r="PFZ83"/>
      <c r="PGA83"/>
      <c r="PGB83"/>
      <c r="PGC83"/>
      <c r="PGD83"/>
      <c r="PGE83"/>
      <c r="PGF83"/>
      <c r="PGG83"/>
      <c r="PGH83"/>
      <c r="PGI83"/>
      <c r="PGJ83"/>
      <c r="PGK83"/>
      <c r="PGL83"/>
      <c r="PGM83"/>
      <c r="PGN83"/>
      <c r="PGO83"/>
      <c r="PGP83"/>
      <c r="PGQ83"/>
      <c r="PGR83"/>
      <c r="PGS83"/>
      <c r="PGT83"/>
      <c r="PGU83"/>
      <c r="PGV83"/>
      <c r="PGW83"/>
      <c r="PGX83"/>
      <c r="PGY83"/>
      <c r="PGZ83"/>
      <c r="PHA83"/>
      <c r="PHB83"/>
      <c r="PHC83"/>
      <c r="PHD83"/>
      <c r="PHE83"/>
      <c r="PHF83"/>
      <c r="PHG83"/>
      <c r="PHH83"/>
      <c r="PHI83"/>
      <c r="PHJ83"/>
      <c r="PHK83"/>
      <c r="PHL83"/>
      <c r="PHM83"/>
      <c r="PHN83"/>
      <c r="PHO83"/>
      <c r="PHP83"/>
      <c r="PHQ83"/>
      <c r="PHR83"/>
      <c r="PHS83"/>
      <c r="PHT83"/>
      <c r="PHU83"/>
      <c r="PHV83"/>
      <c r="PHW83"/>
      <c r="PHX83"/>
      <c r="PHY83"/>
      <c r="PHZ83"/>
      <c r="PIA83"/>
      <c r="PIB83"/>
      <c r="PIC83"/>
      <c r="PID83"/>
      <c r="PIE83"/>
      <c r="PIF83"/>
      <c r="PIG83"/>
      <c r="PIH83"/>
      <c r="PII83"/>
      <c r="PIJ83"/>
      <c r="PIK83"/>
      <c r="PIL83"/>
      <c r="PIM83"/>
      <c r="PIN83"/>
      <c r="PIO83"/>
      <c r="PIP83"/>
      <c r="PIQ83"/>
      <c r="PIR83"/>
      <c r="PIS83"/>
      <c r="PIT83"/>
      <c r="PIU83"/>
      <c r="PIV83"/>
      <c r="PIW83"/>
      <c r="PIX83"/>
      <c r="PIY83"/>
      <c r="PIZ83"/>
      <c r="PJA83"/>
      <c r="PJB83"/>
      <c r="PJC83"/>
      <c r="PJD83"/>
      <c r="PJE83"/>
      <c r="PJF83"/>
      <c r="PJG83"/>
      <c r="PJH83"/>
      <c r="PJI83"/>
      <c r="PJJ83"/>
      <c r="PJK83"/>
      <c r="PJL83"/>
      <c r="PJM83"/>
      <c r="PJN83"/>
      <c r="PJO83"/>
      <c r="PJP83"/>
      <c r="PJQ83"/>
      <c r="PJR83"/>
      <c r="PJS83"/>
      <c r="PJT83"/>
      <c r="PJU83"/>
      <c r="PJV83"/>
      <c r="PJW83"/>
      <c r="PJX83"/>
      <c r="PJY83"/>
      <c r="PJZ83"/>
      <c r="PKA83"/>
      <c r="PKB83"/>
      <c r="PKC83"/>
      <c r="PKD83"/>
      <c r="PKE83"/>
      <c r="PKF83"/>
      <c r="PKG83"/>
      <c r="PKH83"/>
      <c r="PKI83"/>
      <c r="PKJ83"/>
      <c r="PKK83"/>
      <c r="PKL83"/>
      <c r="PKM83"/>
      <c r="PKN83"/>
      <c r="PKO83"/>
      <c r="PKP83"/>
      <c r="PKQ83"/>
      <c r="PKR83"/>
      <c r="PKS83"/>
      <c r="PKT83"/>
      <c r="PKU83"/>
      <c r="PKV83"/>
      <c r="PKW83"/>
      <c r="PKX83"/>
      <c r="PKY83"/>
      <c r="PKZ83"/>
      <c r="PLA83"/>
      <c r="PLB83"/>
      <c r="PLC83"/>
      <c r="PLD83"/>
      <c r="PLE83"/>
      <c r="PLF83"/>
      <c r="PLG83"/>
      <c r="PLH83"/>
      <c r="PLI83"/>
      <c r="PLJ83"/>
      <c r="PLK83"/>
      <c r="PLL83"/>
      <c r="PLM83"/>
      <c r="PLN83"/>
      <c r="PLO83"/>
      <c r="PLP83"/>
      <c r="PLQ83"/>
      <c r="PLR83"/>
      <c r="PLS83"/>
      <c r="PLT83"/>
      <c r="PLU83"/>
      <c r="PLV83"/>
      <c r="PLW83"/>
      <c r="PLX83"/>
      <c r="PLY83"/>
      <c r="PLZ83"/>
      <c r="PMA83"/>
      <c r="PMB83"/>
      <c r="PMC83"/>
      <c r="PMD83"/>
      <c r="PME83"/>
      <c r="PMF83"/>
      <c r="PMG83"/>
      <c r="PMH83"/>
      <c r="PMI83"/>
      <c r="PMJ83"/>
      <c r="PMK83"/>
      <c r="PML83"/>
      <c r="PMM83"/>
      <c r="PMN83"/>
      <c r="PMO83"/>
      <c r="PMP83"/>
      <c r="PMQ83"/>
      <c r="PMR83"/>
      <c r="PMS83"/>
      <c r="PMT83"/>
      <c r="PMU83"/>
      <c r="PMV83"/>
      <c r="PMW83"/>
      <c r="PMX83"/>
      <c r="PMY83"/>
      <c r="PMZ83"/>
      <c r="PNA83"/>
      <c r="PNB83"/>
      <c r="PNC83"/>
      <c r="PND83"/>
      <c r="PNE83"/>
      <c r="PNF83"/>
      <c r="PNG83"/>
      <c r="PNH83"/>
      <c r="PNI83"/>
      <c r="PNJ83"/>
      <c r="PNK83"/>
      <c r="PNL83"/>
      <c r="PNM83"/>
      <c r="PNN83"/>
      <c r="PNO83"/>
      <c r="PNP83"/>
      <c r="PNQ83"/>
      <c r="PNR83"/>
      <c r="PNS83"/>
      <c r="PNT83"/>
      <c r="PNU83"/>
      <c r="PNV83"/>
      <c r="PNW83"/>
      <c r="PNX83"/>
      <c r="PNY83"/>
      <c r="PNZ83"/>
      <c r="POA83"/>
      <c r="POB83"/>
      <c r="POC83"/>
      <c r="POD83"/>
      <c r="POE83"/>
      <c r="POF83"/>
      <c r="POG83"/>
      <c r="POH83"/>
      <c r="POI83"/>
      <c r="POJ83"/>
      <c r="POK83"/>
      <c r="POL83"/>
      <c r="POM83"/>
      <c r="PON83"/>
      <c r="POO83"/>
      <c r="POP83"/>
      <c r="POQ83"/>
      <c r="POR83"/>
      <c r="POS83"/>
      <c r="POT83"/>
      <c r="POU83"/>
      <c r="POV83"/>
      <c r="POW83"/>
      <c r="POX83"/>
      <c r="POY83"/>
      <c r="POZ83"/>
      <c r="PPA83"/>
      <c r="PPB83"/>
      <c r="PPC83"/>
      <c r="PPD83"/>
      <c r="PPE83"/>
      <c r="PPF83"/>
      <c r="PPG83"/>
      <c r="PPH83"/>
      <c r="PPI83"/>
      <c r="PPJ83"/>
      <c r="PPK83"/>
      <c r="PPL83"/>
      <c r="PPM83"/>
      <c r="PPN83"/>
      <c r="PPO83"/>
      <c r="PPP83"/>
      <c r="PPQ83"/>
      <c r="PPR83"/>
      <c r="PPS83"/>
      <c r="PPT83"/>
      <c r="PPU83"/>
      <c r="PPV83"/>
      <c r="PPW83"/>
      <c r="PPX83"/>
      <c r="PPY83"/>
      <c r="PPZ83"/>
      <c r="PQA83"/>
      <c r="PQB83"/>
      <c r="PQC83"/>
      <c r="PQD83"/>
      <c r="PQE83"/>
      <c r="PQF83"/>
      <c r="PQG83"/>
      <c r="PQH83"/>
      <c r="PQI83"/>
      <c r="PQJ83"/>
      <c r="PQK83"/>
      <c r="PQL83"/>
      <c r="PQM83"/>
      <c r="PQN83"/>
      <c r="PQO83"/>
      <c r="PQP83"/>
      <c r="PQQ83"/>
      <c r="PQR83"/>
      <c r="PQS83"/>
      <c r="PQT83"/>
      <c r="PQU83"/>
      <c r="PQV83"/>
      <c r="PQW83"/>
      <c r="PQX83"/>
      <c r="PQY83"/>
      <c r="PQZ83"/>
      <c r="PRA83"/>
      <c r="PRB83"/>
      <c r="PRC83"/>
      <c r="PRD83"/>
      <c r="PRE83"/>
      <c r="PRF83"/>
      <c r="PRG83"/>
      <c r="PRH83"/>
      <c r="PRI83"/>
      <c r="PRJ83"/>
      <c r="PRK83"/>
      <c r="PRL83"/>
      <c r="PRM83"/>
      <c r="PRN83"/>
      <c r="PRO83"/>
      <c r="PRP83"/>
      <c r="PRQ83"/>
      <c r="PRR83"/>
      <c r="PRS83"/>
      <c r="PRT83"/>
      <c r="PRU83"/>
      <c r="PRV83"/>
      <c r="PRW83"/>
      <c r="PRX83"/>
      <c r="PRY83"/>
      <c r="PRZ83"/>
      <c r="PSA83"/>
      <c r="PSB83"/>
      <c r="PSC83"/>
      <c r="PSD83"/>
      <c r="PSE83"/>
      <c r="PSF83"/>
      <c r="PSG83"/>
      <c r="PSH83"/>
      <c r="PSI83"/>
      <c r="PSJ83"/>
      <c r="PSK83"/>
      <c r="PSL83"/>
      <c r="PSM83"/>
      <c r="PSN83"/>
      <c r="PSO83"/>
      <c r="PSP83"/>
      <c r="PSQ83"/>
      <c r="PSR83"/>
      <c r="PSS83"/>
      <c r="PST83"/>
      <c r="PSU83"/>
      <c r="PSV83"/>
      <c r="PSW83"/>
      <c r="PSX83"/>
      <c r="PSY83"/>
      <c r="PSZ83"/>
      <c r="PTA83"/>
      <c r="PTB83"/>
      <c r="PTC83"/>
      <c r="PTD83"/>
      <c r="PTE83"/>
      <c r="PTF83"/>
      <c r="PTG83"/>
      <c r="PTH83"/>
      <c r="PTI83"/>
      <c r="PTJ83"/>
      <c r="PTK83"/>
      <c r="PTL83"/>
      <c r="PTM83"/>
      <c r="PTN83"/>
      <c r="PTO83"/>
      <c r="PTP83"/>
      <c r="PTQ83"/>
      <c r="PTR83"/>
      <c r="PTS83"/>
      <c r="PTT83"/>
      <c r="PTU83"/>
      <c r="PTV83"/>
      <c r="PTW83"/>
      <c r="PTX83"/>
      <c r="PTY83"/>
      <c r="PTZ83"/>
      <c r="PUA83"/>
      <c r="PUB83"/>
      <c r="PUC83"/>
      <c r="PUD83"/>
      <c r="PUE83"/>
      <c r="PUF83"/>
      <c r="PUG83"/>
      <c r="PUH83"/>
      <c r="PUI83"/>
      <c r="PUJ83"/>
      <c r="PUK83"/>
      <c r="PUL83"/>
      <c r="PUM83"/>
      <c r="PUN83"/>
      <c r="PUO83"/>
      <c r="PUP83"/>
      <c r="PUQ83"/>
      <c r="PUR83"/>
      <c r="PUS83"/>
      <c r="PUT83"/>
      <c r="PUU83"/>
      <c r="PUV83"/>
      <c r="PUW83"/>
      <c r="PUX83"/>
      <c r="PUY83"/>
      <c r="PUZ83"/>
      <c r="PVA83"/>
      <c r="PVB83"/>
      <c r="PVC83"/>
      <c r="PVD83"/>
      <c r="PVE83"/>
      <c r="PVF83"/>
      <c r="PVG83"/>
      <c r="PVH83"/>
      <c r="PVI83"/>
      <c r="PVJ83"/>
      <c r="PVK83"/>
      <c r="PVL83"/>
      <c r="PVM83"/>
      <c r="PVN83"/>
      <c r="PVO83"/>
      <c r="PVP83"/>
      <c r="PVQ83"/>
      <c r="PVR83"/>
      <c r="PVS83"/>
      <c r="PVT83"/>
      <c r="PVU83"/>
      <c r="PVV83"/>
      <c r="PVW83"/>
      <c r="PVX83"/>
      <c r="PVY83"/>
      <c r="PVZ83"/>
      <c r="PWA83"/>
      <c r="PWB83"/>
      <c r="PWC83"/>
      <c r="PWD83"/>
      <c r="PWE83"/>
      <c r="PWF83"/>
      <c r="PWG83"/>
      <c r="PWH83"/>
      <c r="PWI83"/>
      <c r="PWJ83"/>
      <c r="PWK83"/>
      <c r="PWL83"/>
      <c r="PWM83"/>
      <c r="PWN83"/>
      <c r="PWO83"/>
      <c r="PWP83"/>
      <c r="PWQ83"/>
      <c r="PWR83"/>
      <c r="PWS83"/>
      <c r="PWT83"/>
      <c r="PWU83"/>
      <c r="PWV83"/>
      <c r="PWW83"/>
      <c r="PWX83"/>
      <c r="PWY83"/>
      <c r="PWZ83"/>
      <c r="PXA83"/>
      <c r="PXB83"/>
      <c r="PXC83"/>
      <c r="PXD83"/>
      <c r="PXE83"/>
      <c r="PXF83"/>
      <c r="PXG83"/>
      <c r="PXH83"/>
      <c r="PXI83"/>
      <c r="PXJ83"/>
      <c r="PXK83"/>
      <c r="PXL83"/>
      <c r="PXM83"/>
      <c r="PXN83"/>
      <c r="PXO83"/>
      <c r="PXP83"/>
      <c r="PXQ83"/>
      <c r="PXR83"/>
      <c r="PXS83"/>
      <c r="PXT83"/>
      <c r="PXU83"/>
      <c r="PXV83"/>
      <c r="PXW83"/>
      <c r="PXX83"/>
      <c r="PXY83"/>
      <c r="PXZ83"/>
      <c r="PYA83"/>
      <c r="PYB83"/>
      <c r="PYC83"/>
      <c r="PYD83"/>
      <c r="PYE83"/>
      <c r="PYF83"/>
      <c r="PYG83"/>
      <c r="PYH83"/>
      <c r="PYI83"/>
      <c r="PYJ83"/>
      <c r="PYK83"/>
      <c r="PYL83"/>
      <c r="PYM83"/>
      <c r="PYN83"/>
      <c r="PYO83"/>
      <c r="PYP83"/>
      <c r="PYQ83"/>
      <c r="PYR83"/>
      <c r="PYS83"/>
      <c r="PYT83"/>
      <c r="PYU83"/>
      <c r="PYV83"/>
      <c r="PYW83"/>
      <c r="PYX83"/>
      <c r="PYY83"/>
      <c r="PYZ83"/>
      <c r="PZA83"/>
      <c r="PZB83"/>
      <c r="PZC83"/>
      <c r="PZD83"/>
      <c r="PZE83"/>
      <c r="PZF83"/>
      <c r="PZG83"/>
      <c r="PZH83"/>
      <c r="PZI83"/>
      <c r="PZJ83"/>
      <c r="PZK83"/>
      <c r="PZL83"/>
      <c r="PZM83"/>
      <c r="PZN83"/>
      <c r="PZO83"/>
      <c r="PZP83"/>
      <c r="PZQ83"/>
      <c r="PZR83"/>
      <c r="PZS83"/>
      <c r="PZT83"/>
      <c r="PZU83"/>
      <c r="PZV83"/>
      <c r="PZW83"/>
      <c r="PZX83"/>
      <c r="PZY83"/>
      <c r="PZZ83"/>
      <c r="QAA83"/>
      <c r="QAB83"/>
      <c r="QAC83"/>
      <c r="QAD83"/>
      <c r="QAE83"/>
      <c r="QAF83"/>
      <c r="QAG83"/>
      <c r="QAH83"/>
      <c r="QAI83"/>
      <c r="QAJ83"/>
      <c r="QAK83"/>
      <c r="QAL83"/>
      <c r="QAM83"/>
      <c r="QAN83"/>
      <c r="QAO83"/>
      <c r="QAP83"/>
      <c r="QAQ83"/>
      <c r="QAR83"/>
      <c r="QAS83"/>
      <c r="QAT83"/>
      <c r="QAU83"/>
      <c r="QAV83"/>
      <c r="QAW83"/>
      <c r="QAX83"/>
      <c r="QAY83"/>
      <c r="QAZ83"/>
      <c r="QBA83"/>
      <c r="QBB83"/>
      <c r="QBC83"/>
      <c r="QBD83"/>
      <c r="QBE83"/>
      <c r="QBF83"/>
      <c r="QBG83"/>
      <c r="QBH83"/>
      <c r="QBI83"/>
      <c r="QBJ83"/>
      <c r="QBK83"/>
      <c r="QBL83"/>
      <c r="QBM83"/>
      <c r="QBN83"/>
      <c r="QBO83"/>
      <c r="QBP83"/>
      <c r="QBQ83"/>
      <c r="QBR83"/>
      <c r="QBS83"/>
      <c r="QBT83"/>
      <c r="QBU83"/>
      <c r="QBV83"/>
      <c r="QBW83"/>
      <c r="QBX83"/>
      <c r="QBY83"/>
      <c r="QBZ83"/>
      <c r="QCA83"/>
      <c r="QCB83"/>
      <c r="QCC83"/>
      <c r="QCD83"/>
      <c r="QCE83"/>
      <c r="QCF83"/>
      <c r="QCG83"/>
      <c r="QCH83"/>
      <c r="QCI83"/>
      <c r="QCJ83"/>
      <c r="QCK83"/>
      <c r="QCL83"/>
      <c r="QCM83"/>
      <c r="QCN83"/>
      <c r="QCO83"/>
      <c r="QCP83"/>
      <c r="QCQ83"/>
      <c r="QCR83"/>
      <c r="QCS83"/>
      <c r="QCT83"/>
      <c r="QCU83"/>
      <c r="QCV83"/>
      <c r="QCW83"/>
      <c r="QCX83"/>
      <c r="QCY83"/>
      <c r="QCZ83"/>
      <c r="QDA83"/>
      <c r="QDB83"/>
      <c r="QDC83"/>
      <c r="QDD83"/>
      <c r="QDE83"/>
      <c r="QDF83"/>
      <c r="QDG83"/>
      <c r="QDH83"/>
      <c r="QDI83"/>
      <c r="QDJ83"/>
      <c r="QDK83"/>
      <c r="QDL83"/>
      <c r="QDM83"/>
      <c r="QDN83"/>
      <c r="QDO83"/>
      <c r="QDP83"/>
      <c r="QDQ83"/>
      <c r="QDR83"/>
      <c r="QDS83"/>
      <c r="QDT83"/>
      <c r="QDU83"/>
      <c r="QDV83"/>
      <c r="QDW83"/>
      <c r="QDX83"/>
      <c r="QDY83"/>
      <c r="QDZ83"/>
      <c r="QEA83"/>
      <c r="QEB83"/>
      <c r="QEC83"/>
      <c r="QED83"/>
      <c r="QEE83"/>
      <c r="QEF83"/>
      <c r="QEG83"/>
      <c r="QEH83"/>
      <c r="QEI83"/>
      <c r="QEJ83"/>
      <c r="QEK83"/>
      <c r="QEL83"/>
      <c r="QEM83"/>
      <c r="QEN83"/>
      <c r="QEO83"/>
      <c r="QEP83"/>
      <c r="QEQ83"/>
      <c r="QER83"/>
      <c r="QES83"/>
      <c r="QET83"/>
      <c r="QEU83"/>
      <c r="QEV83"/>
      <c r="QEW83"/>
      <c r="QEX83"/>
      <c r="QEY83"/>
      <c r="QEZ83"/>
      <c r="QFA83"/>
      <c r="QFB83"/>
      <c r="QFC83"/>
      <c r="QFD83"/>
      <c r="QFE83"/>
      <c r="QFF83"/>
      <c r="QFG83"/>
      <c r="QFH83"/>
      <c r="QFI83"/>
      <c r="QFJ83"/>
      <c r="QFK83"/>
      <c r="QFL83"/>
      <c r="QFM83"/>
      <c r="QFN83"/>
      <c r="QFO83"/>
      <c r="QFP83"/>
      <c r="QFQ83"/>
      <c r="QFR83"/>
      <c r="QFS83"/>
      <c r="QFT83"/>
      <c r="QFU83"/>
      <c r="QFV83"/>
      <c r="QFW83"/>
      <c r="QFX83"/>
      <c r="QFY83"/>
      <c r="QFZ83"/>
      <c r="QGA83"/>
      <c r="QGB83"/>
      <c r="QGC83"/>
      <c r="QGD83"/>
      <c r="QGE83"/>
      <c r="QGF83"/>
      <c r="QGG83"/>
      <c r="QGH83"/>
      <c r="QGI83"/>
      <c r="QGJ83"/>
      <c r="QGK83"/>
      <c r="QGL83"/>
      <c r="QGM83"/>
      <c r="QGN83"/>
      <c r="QGO83"/>
      <c r="QGP83"/>
      <c r="QGQ83"/>
      <c r="QGR83"/>
      <c r="QGS83"/>
      <c r="QGT83"/>
      <c r="QGU83"/>
      <c r="QGV83"/>
      <c r="QGW83"/>
      <c r="QGX83"/>
      <c r="QGY83"/>
      <c r="QGZ83"/>
      <c r="QHA83"/>
      <c r="QHB83"/>
      <c r="QHC83"/>
      <c r="QHD83"/>
      <c r="QHE83"/>
      <c r="QHF83"/>
      <c r="QHG83"/>
      <c r="QHH83"/>
      <c r="QHI83"/>
      <c r="QHJ83"/>
      <c r="QHK83"/>
      <c r="QHL83"/>
      <c r="QHM83"/>
      <c r="QHN83"/>
      <c r="QHO83"/>
      <c r="QHP83"/>
      <c r="QHQ83"/>
      <c r="QHR83"/>
      <c r="QHS83"/>
      <c r="QHT83"/>
      <c r="QHU83"/>
      <c r="QHV83"/>
      <c r="QHW83"/>
      <c r="QHX83"/>
      <c r="QHY83"/>
      <c r="QHZ83"/>
      <c r="QIA83"/>
      <c r="QIB83"/>
      <c r="QIC83"/>
      <c r="QID83"/>
      <c r="QIE83"/>
      <c r="QIF83"/>
      <c r="QIG83"/>
      <c r="QIH83"/>
      <c r="QII83"/>
      <c r="QIJ83"/>
      <c r="QIK83"/>
      <c r="QIL83"/>
      <c r="QIM83"/>
      <c r="QIN83"/>
      <c r="QIO83"/>
      <c r="QIP83"/>
      <c r="QIQ83"/>
      <c r="QIR83"/>
      <c r="QIS83"/>
      <c r="QIT83"/>
      <c r="QIU83"/>
      <c r="QIV83"/>
      <c r="QIW83"/>
      <c r="QIX83"/>
      <c r="QIY83"/>
      <c r="QIZ83"/>
      <c r="QJA83"/>
      <c r="QJB83"/>
      <c r="QJC83"/>
      <c r="QJD83"/>
      <c r="QJE83"/>
      <c r="QJF83"/>
      <c r="QJG83"/>
      <c r="QJH83"/>
      <c r="QJI83"/>
      <c r="QJJ83"/>
      <c r="QJK83"/>
      <c r="QJL83"/>
      <c r="QJM83"/>
      <c r="QJN83"/>
      <c r="QJO83"/>
      <c r="QJP83"/>
      <c r="QJQ83"/>
      <c r="QJR83"/>
      <c r="QJS83"/>
      <c r="QJT83"/>
      <c r="QJU83"/>
      <c r="QJV83"/>
      <c r="QJW83"/>
      <c r="QJX83"/>
      <c r="QJY83"/>
      <c r="QJZ83"/>
      <c r="QKA83"/>
      <c r="QKB83"/>
      <c r="QKC83"/>
      <c r="QKD83"/>
      <c r="QKE83"/>
      <c r="QKF83"/>
      <c r="QKG83"/>
      <c r="QKH83"/>
      <c r="QKI83"/>
      <c r="QKJ83"/>
      <c r="QKK83"/>
      <c r="QKL83"/>
      <c r="QKM83"/>
      <c r="QKN83"/>
      <c r="QKO83"/>
      <c r="QKP83"/>
      <c r="QKQ83"/>
      <c r="QKR83"/>
      <c r="QKS83"/>
      <c r="QKT83"/>
      <c r="QKU83"/>
      <c r="QKV83"/>
      <c r="QKW83"/>
      <c r="QKX83"/>
      <c r="QKY83"/>
      <c r="QKZ83"/>
      <c r="QLA83"/>
      <c r="QLB83"/>
      <c r="QLC83"/>
      <c r="QLD83"/>
      <c r="QLE83"/>
      <c r="QLF83"/>
      <c r="QLG83"/>
      <c r="QLH83"/>
      <c r="QLI83"/>
      <c r="QLJ83"/>
      <c r="QLK83"/>
      <c r="QLL83"/>
      <c r="QLM83"/>
      <c r="QLN83"/>
      <c r="QLO83"/>
      <c r="QLP83"/>
      <c r="QLQ83"/>
      <c r="QLR83"/>
      <c r="QLS83"/>
      <c r="QLT83"/>
      <c r="QLU83"/>
      <c r="QLV83"/>
      <c r="QLW83"/>
      <c r="QLX83"/>
      <c r="QLY83"/>
      <c r="QLZ83"/>
      <c r="QMA83"/>
      <c r="QMB83"/>
      <c r="QMC83"/>
      <c r="QMD83"/>
      <c r="QME83"/>
      <c r="QMF83"/>
      <c r="QMG83"/>
      <c r="QMH83"/>
      <c r="QMI83"/>
      <c r="QMJ83"/>
      <c r="QMK83"/>
      <c r="QML83"/>
      <c r="QMM83"/>
      <c r="QMN83"/>
      <c r="QMO83"/>
      <c r="QMP83"/>
      <c r="QMQ83"/>
      <c r="QMR83"/>
      <c r="QMS83"/>
      <c r="QMT83"/>
      <c r="QMU83"/>
      <c r="QMV83"/>
      <c r="QMW83"/>
      <c r="QMX83"/>
      <c r="QMY83"/>
      <c r="QMZ83"/>
      <c r="QNA83"/>
      <c r="QNB83"/>
      <c r="QNC83"/>
      <c r="QND83"/>
      <c r="QNE83"/>
      <c r="QNF83"/>
      <c r="QNG83"/>
      <c r="QNH83"/>
      <c r="QNI83"/>
      <c r="QNJ83"/>
      <c r="QNK83"/>
      <c r="QNL83"/>
      <c r="QNM83"/>
      <c r="QNN83"/>
      <c r="QNO83"/>
      <c r="QNP83"/>
      <c r="QNQ83"/>
      <c r="QNR83"/>
      <c r="QNS83"/>
      <c r="QNT83"/>
      <c r="QNU83"/>
      <c r="QNV83"/>
      <c r="QNW83"/>
      <c r="QNX83"/>
      <c r="QNY83"/>
      <c r="QNZ83"/>
      <c r="QOA83"/>
      <c r="QOB83"/>
      <c r="QOC83"/>
      <c r="QOD83"/>
      <c r="QOE83"/>
      <c r="QOF83"/>
      <c r="QOG83"/>
      <c r="QOH83"/>
      <c r="QOI83"/>
      <c r="QOJ83"/>
      <c r="QOK83"/>
      <c r="QOL83"/>
      <c r="QOM83"/>
      <c r="QON83"/>
      <c r="QOO83"/>
      <c r="QOP83"/>
      <c r="QOQ83"/>
      <c r="QOR83"/>
      <c r="QOS83"/>
      <c r="QOT83"/>
      <c r="QOU83"/>
      <c r="QOV83"/>
      <c r="QOW83"/>
      <c r="QOX83"/>
      <c r="QOY83"/>
      <c r="QOZ83"/>
      <c r="QPA83"/>
      <c r="QPB83"/>
      <c r="QPC83"/>
      <c r="QPD83"/>
      <c r="QPE83"/>
      <c r="QPF83"/>
      <c r="QPG83"/>
      <c r="QPH83"/>
      <c r="QPI83"/>
      <c r="QPJ83"/>
      <c r="QPK83"/>
      <c r="QPL83"/>
      <c r="QPM83"/>
      <c r="QPN83"/>
      <c r="QPO83"/>
      <c r="QPP83"/>
      <c r="QPQ83"/>
      <c r="QPR83"/>
      <c r="QPS83"/>
      <c r="QPT83"/>
      <c r="QPU83"/>
      <c r="QPV83"/>
      <c r="QPW83"/>
      <c r="QPX83"/>
      <c r="QPY83"/>
      <c r="QPZ83"/>
      <c r="QQA83"/>
      <c r="QQB83"/>
      <c r="QQC83"/>
      <c r="QQD83"/>
      <c r="QQE83"/>
      <c r="QQF83"/>
      <c r="QQG83"/>
      <c r="QQH83"/>
      <c r="QQI83"/>
      <c r="QQJ83"/>
      <c r="QQK83"/>
      <c r="QQL83"/>
      <c r="QQM83"/>
      <c r="QQN83"/>
      <c r="QQO83"/>
      <c r="QQP83"/>
      <c r="QQQ83"/>
      <c r="QQR83"/>
      <c r="QQS83"/>
      <c r="QQT83"/>
      <c r="QQU83"/>
      <c r="QQV83"/>
      <c r="QQW83"/>
      <c r="QQX83"/>
      <c r="QQY83"/>
      <c r="QQZ83"/>
      <c r="QRA83"/>
      <c r="QRB83"/>
      <c r="QRC83"/>
      <c r="QRD83"/>
      <c r="QRE83"/>
      <c r="QRF83"/>
      <c r="QRG83"/>
      <c r="QRH83"/>
      <c r="QRI83"/>
      <c r="QRJ83"/>
      <c r="QRK83"/>
      <c r="QRL83"/>
      <c r="QRM83"/>
      <c r="QRN83"/>
      <c r="QRO83"/>
      <c r="QRP83"/>
      <c r="QRQ83"/>
      <c r="QRR83"/>
      <c r="QRS83"/>
      <c r="QRT83"/>
      <c r="QRU83"/>
      <c r="QRV83"/>
      <c r="QRW83"/>
      <c r="QRX83"/>
      <c r="QRY83"/>
      <c r="QRZ83"/>
      <c r="QSA83"/>
      <c r="QSB83"/>
      <c r="QSC83"/>
      <c r="QSD83"/>
      <c r="QSE83"/>
      <c r="QSF83"/>
      <c r="QSG83"/>
      <c r="QSH83"/>
      <c r="QSI83"/>
      <c r="QSJ83"/>
      <c r="QSK83"/>
      <c r="QSL83"/>
      <c r="QSM83"/>
      <c r="QSN83"/>
      <c r="QSO83"/>
      <c r="QSP83"/>
      <c r="QSQ83"/>
      <c r="QSR83"/>
      <c r="QSS83"/>
      <c r="QST83"/>
      <c r="QSU83"/>
      <c r="QSV83"/>
      <c r="QSW83"/>
      <c r="QSX83"/>
      <c r="QSY83"/>
      <c r="QSZ83"/>
      <c r="QTA83"/>
      <c r="QTB83"/>
      <c r="QTC83"/>
      <c r="QTD83"/>
      <c r="QTE83"/>
      <c r="QTF83"/>
      <c r="QTG83"/>
      <c r="QTH83"/>
      <c r="QTI83"/>
      <c r="QTJ83"/>
      <c r="QTK83"/>
      <c r="QTL83"/>
      <c r="QTM83"/>
      <c r="QTN83"/>
      <c r="QTO83"/>
      <c r="QTP83"/>
      <c r="QTQ83"/>
      <c r="QTR83"/>
      <c r="QTS83"/>
      <c r="QTT83"/>
      <c r="QTU83"/>
      <c r="QTV83"/>
      <c r="QTW83"/>
      <c r="QTX83"/>
      <c r="QTY83"/>
      <c r="QTZ83"/>
      <c r="QUA83"/>
      <c r="QUB83"/>
      <c r="QUC83"/>
      <c r="QUD83"/>
      <c r="QUE83"/>
      <c r="QUF83"/>
      <c r="QUG83"/>
      <c r="QUH83"/>
      <c r="QUI83"/>
      <c r="QUJ83"/>
      <c r="QUK83"/>
      <c r="QUL83"/>
      <c r="QUM83"/>
      <c r="QUN83"/>
      <c r="QUO83"/>
      <c r="QUP83"/>
      <c r="QUQ83"/>
      <c r="QUR83"/>
      <c r="QUS83"/>
      <c r="QUT83"/>
      <c r="QUU83"/>
      <c r="QUV83"/>
      <c r="QUW83"/>
      <c r="QUX83"/>
      <c r="QUY83"/>
      <c r="QUZ83"/>
      <c r="QVA83"/>
      <c r="QVB83"/>
      <c r="QVC83"/>
      <c r="QVD83"/>
      <c r="QVE83"/>
      <c r="QVF83"/>
      <c r="QVG83"/>
      <c r="QVH83"/>
      <c r="QVI83"/>
      <c r="QVJ83"/>
      <c r="QVK83"/>
      <c r="QVL83"/>
      <c r="QVM83"/>
      <c r="QVN83"/>
      <c r="QVO83"/>
      <c r="QVP83"/>
      <c r="QVQ83"/>
      <c r="QVR83"/>
      <c r="QVS83"/>
      <c r="QVT83"/>
      <c r="QVU83"/>
      <c r="QVV83"/>
      <c r="QVW83"/>
      <c r="QVX83"/>
      <c r="QVY83"/>
      <c r="QVZ83"/>
      <c r="QWA83"/>
      <c r="QWB83"/>
      <c r="QWC83"/>
      <c r="QWD83"/>
      <c r="QWE83"/>
      <c r="QWF83"/>
      <c r="QWG83"/>
      <c r="QWH83"/>
      <c r="QWI83"/>
      <c r="QWJ83"/>
      <c r="QWK83"/>
      <c r="QWL83"/>
      <c r="QWM83"/>
      <c r="QWN83"/>
      <c r="QWO83"/>
      <c r="QWP83"/>
      <c r="QWQ83"/>
      <c r="QWR83"/>
      <c r="QWS83"/>
      <c r="QWT83"/>
      <c r="QWU83"/>
      <c r="QWV83"/>
      <c r="QWW83"/>
      <c r="QWX83"/>
      <c r="QWY83"/>
      <c r="QWZ83"/>
      <c r="QXA83"/>
      <c r="QXB83"/>
      <c r="QXC83"/>
      <c r="QXD83"/>
      <c r="QXE83"/>
      <c r="QXF83"/>
      <c r="QXG83"/>
      <c r="QXH83"/>
      <c r="QXI83"/>
      <c r="QXJ83"/>
      <c r="QXK83"/>
      <c r="QXL83"/>
      <c r="QXM83"/>
      <c r="QXN83"/>
      <c r="QXO83"/>
      <c r="QXP83"/>
      <c r="QXQ83"/>
      <c r="QXR83"/>
      <c r="QXS83"/>
      <c r="QXT83"/>
      <c r="QXU83"/>
      <c r="QXV83"/>
      <c r="QXW83"/>
      <c r="QXX83"/>
      <c r="QXY83"/>
      <c r="QXZ83"/>
      <c r="QYA83"/>
      <c r="QYB83"/>
      <c r="QYC83"/>
      <c r="QYD83"/>
      <c r="QYE83"/>
      <c r="QYF83"/>
      <c r="QYG83"/>
      <c r="QYH83"/>
      <c r="QYI83"/>
      <c r="QYJ83"/>
      <c r="QYK83"/>
      <c r="QYL83"/>
      <c r="QYM83"/>
      <c r="QYN83"/>
      <c r="QYO83"/>
      <c r="QYP83"/>
      <c r="QYQ83"/>
      <c r="QYR83"/>
      <c r="QYS83"/>
      <c r="QYT83"/>
      <c r="QYU83"/>
      <c r="QYV83"/>
      <c r="QYW83"/>
      <c r="QYX83"/>
      <c r="QYY83"/>
      <c r="QYZ83"/>
      <c r="QZA83"/>
      <c r="QZB83"/>
      <c r="QZC83"/>
      <c r="QZD83"/>
      <c r="QZE83"/>
      <c r="QZF83"/>
      <c r="QZG83"/>
      <c r="QZH83"/>
      <c r="QZI83"/>
      <c r="QZJ83"/>
      <c r="QZK83"/>
      <c r="QZL83"/>
      <c r="QZM83"/>
      <c r="QZN83"/>
      <c r="QZO83"/>
      <c r="QZP83"/>
      <c r="QZQ83"/>
      <c r="QZR83"/>
      <c r="QZS83"/>
      <c r="QZT83"/>
      <c r="QZU83"/>
      <c r="QZV83"/>
      <c r="QZW83"/>
      <c r="QZX83"/>
      <c r="QZY83"/>
      <c r="QZZ83"/>
      <c r="RAA83"/>
      <c r="RAB83"/>
      <c r="RAC83"/>
      <c r="RAD83"/>
      <c r="RAE83"/>
      <c r="RAF83"/>
      <c r="RAG83"/>
      <c r="RAH83"/>
      <c r="RAI83"/>
      <c r="RAJ83"/>
      <c r="RAK83"/>
      <c r="RAL83"/>
      <c r="RAM83"/>
      <c r="RAN83"/>
      <c r="RAO83"/>
      <c r="RAP83"/>
      <c r="RAQ83"/>
      <c r="RAR83"/>
      <c r="RAS83"/>
      <c r="RAT83"/>
      <c r="RAU83"/>
      <c r="RAV83"/>
      <c r="RAW83"/>
      <c r="RAX83"/>
      <c r="RAY83"/>
      <c r="RAZ83"/>
      <c r="RBA83"/>
      <c r="RBB83"/>
      <c r="RBC83"/>
      <c r="RBD83"/>
      <c r="RBE83"/>
      <c r="RBF83"/>
      <c r="RBG83"/>
      <c r="RBH83"/>
      <c r="RBI83"/>
      <c r="RBJ83"/>
      <c r="RBK83"/>
      <c r="RBL83"/>
      <c r="RBM83"/>
      <c r="RBN83"/>
      <c r="RBO83"/>
      <c r="RBP83"/>
      <c r="RBQ83"/>
      <c r="RBR83"/>
      <c r="RBS83"/>
      <c r="RBT83"/>
      <c r="RBU83"/>
      <c r="RBV83"/>
      <c r="RBW83"/>
      <c r="RBX83"/>
      <c r="RBY83"/>
      <c r="RBZ83"/>
      <c r="RCA83"/>
      <c r="RCB83"/>
      <c r="RCC83"/>
      <c r="RCD83"/>
      <c r="RCE83"/>
      <c r="RCF83"/>
      <c r="RCG83"/>
      <c r="RCH83"/>
      <c r="RCI83"/>
      <c r="RCJ83"/>
      <c r="RCK83"/>
      <c r="RCL83"/>
      <c r="RCM83"/>
      <c r="RCN83"/>
      <c r="RCO83"/>
      <c r="RCP83"/>
      <c r="RCQ83"/>
      <c r="RCR83"/>
      <c r="RCS83"/>
      <c r="RCT83"/>
      <c r="RCU83"/>
      <c r="RCV83"/>
      <c r="RCW83"/>
      <c r="RCX83"/>
      <c r="RCY83"/>
      <c r="RCZ83"/>
      <c r="RDA83"/>
      <c r="RDB83"/>
      <c r="RDC83"/>
      <c r="RDD83"/>
      <c r="RDE83"/>
      <c r="RDF83"/>
      <c r="RDG83"/>
      <c r="RDH83"/>
      <c r="RDI83"/>
      <c r="RDJ83"/>
      <c r="RDK83"/>
      <c r="RDL83"/>
      <c r="RDM83"/>
      <c r="RDN83"/>
      <c r="RDO83"/>
      <c r="RDP83"/>
      <c r="RDQ83"/>
      <c r="RDR83"/>
      <c r="RDS83"/>
      <c r="RDT83"/>
      <c r="RDU83"/>
      <c r="RDV83"/>
      <c r="RDW83"/>
      <c r="RDX83"/>
      <c r="RDY83"/>
      <c r="RDZ83"/>
      <c r="REA83"/>
      <c r="REB83"/>
      <c r="REC83"/>
      <c r="RED83"/>
      <c r="REE83"/>
      <c r="REF83"/>
      <c r="REG83"/>
      <c r="REH83"/>
      <c r="REI83"/>
      <c r="REJ83"/>
      <c r="REK83"/>
      <c r="REL83"/>
      <c r="REM83"/>
      <c r="REN83"/>
      <c r="REO83"/>
      <c r="REP83"/>
      <c r="REQ83"/>
      <c r="RER83"/>
      <c r="RES83"/>
      <c r="RET83"/>
      <c r="REU83"/>
      <c r="REV83"/>
      <c r="REW83"/>
      <c r="REX83"/>
      <c r="REY83"/>
      <c r="REZ83"/>
      <c r="RFA83"/>
      <c r="RFB83"/>
      <c r="RFC83"/>
      <c r="RFD83"/>
      <c r="RFE83"/>
      <c r="RFF83"/>
      <c r="RFG83"/>
      <c r="RFH83"/>
      <c r="RFI83"/>
      <c r="RFJ83"/>
      <c r="RFK83"/>
      <c r="RFL83"/>
      <c r="RFM83"/>
      <c r="RFN83"/>
      <c r="RFO83"/>
      <c r="RFP83"/>
      <c r="RFQ83"/>
      <c r="RFR83"/>
      <c r="RFS83"/>
      <c r="RFT83"/>
      <c r="RFU83"/>
      <c r="RFV83"/>
      <c r="RFW83"/>
      <c r="RFX83"/>
      <c r="RFY83"/>
      <c r="RFZ83"/>
      <c r="RGA83"/>
      <c r="RGB83"/>
      <c r="RGC83"/>
      <c r="RGD83"/>
      <c r="RGE83"/>
      <c r="RGF83"/>
      <c r="RGG83"/>
      <c r="RGH83"/>
      <c r="RGI83"/>
      <c r="RGJ83"/>
      <c r="RGK83"/>
      <c r="RGL83"/>
      <c r="RGM83"/>
      <c r="RGN83"/>
      <c r="RGO83"/>
      <c r="RGP83"/>
      <c r="RGQ83"/>
      <c r="RGR83"/>
      <c r="RGS83"/>
      <c r="RGT83"/>
      <c r="RGU83"/>
      <c r="RGV83"/>
      <c r="RGW83"/>
      <c r="RGX83"/>
      <c r="RGY83"/>
      <c r="RGZ83"/>
      <c r="RHA83"/>
      <c r="RHB83"/>
      <c r="RHC83"/>
      <c r="RHD83"/>
      <c r="RHE83"/>
      <c r="RHF83"/>
      <c r="RHG83"/>
      <c r="RHH83"/>
      <c r="RHI83"/>
      <c r="RHJ83"/>
      <c r="RHK83"/>
      <c r="RHL83"/>
      <c r="RHM83"/>
      <c r="RHN83"/>
      <c r="RHO83"/>
      <c r="RHP83"/>
      <c r="RHQ83"/>
      <c r="RHR83"/>
      <c r="RHS83"/>
      <c r="RHT83"/>
      <c r="RHU83"/>
      <c r="RHV83"/>
      <c r="RHW83"/>
      <c r="RHX83"/>
      <c r="RHY83"/>
      <c r="RHZ83"/>
      <c r="RIA83"/>
      <c r="RIB83"/>
      <c r="RIC83"/>
      <c r="RID83"/>
      <c r="RIE83"/>
      <c r="RIF83"/>
      <c r="RIG83"/>
      <c r="RIH83"/>
      <c r="RII83"/>
      <c r="RIJ83"/>
      <c r="RIK83"/>
      <c r="RIL83"/>
      <c r="RIM83"/>
      <c r="RIN83"/>
      <c r="RIO83"/>
      <c r="RIP83"/>
      <c r="RIQ83"/>
      <c r="RIR83"/>
      <c r="RIS83"/>
      <c r="RIT83"/>
      <c r="RIU83"/>
      <c r="RIV83"/>
      <c r="RIW83"/>
      <c r="RIX83"/>
      <c r="RIY83"/>
      <c r="RIZ83"/>
      <c r="RJA83"/>
      <c r="RJB83"/>
      <c r="RJC83"/>
      <c r="RJD83"/>
      <c r="RJE83"/>
      <c r="RJF83"/>
      <c r="RJG83"/>
      <c r="RJH83"/>
      <c r="RJI83"/>
      <c r="RJJ83"/>
      <c r="RJK83"/>
      <c r="RJL83"/>
      <c r="RJM83"/>
      <c r="RJN83"/>
      <c r="RJO83"/>
      <c r="RJP83"/>
      <c r="RJQ83"/>
      <c r="RJR83"/>
      <c r="RJS83"/>
      <c r="RJT83"/>
      <c r="RJU83"/>
      <c r="RJV83"/>
      <c r="RJW83"/>
      <c r="RJX83"/>
      <c r="RJY83"/>
      <c r="RJZ83"/>
      <c r="RKA83"/>
      <c r="RKB83"/>
      <c r="RKC83"/>
      <c r="RKD83"/>
      <c r="RKE83"/>
      <c r="RKF83"/>
      <c r="RKG83"/>
      <c r="RKH83"/>
      <c r="RKI83"/>
      <c r="RKJ83"/>
      <c r="RKK83"/>
      <c r="RKL83"/>
      <c r="RKM83"/>
      <c r="RKN83"/>
      <c r="RKO83"/>
      <c r="RKP83"/>
      <c r="RKQ83"/>
      <c r="RKR83"/>
      <c r="RKS83"/>
      <c r="RKT83"/>
      <c r="RKU83"/>
      <c r="RKV83"/>
      <c r="RKW83"/>
      <c r="RKX83"/>
      <c r="RKY83"/>
      <c r="RKZ83"/>
      <c r="RLA83"/>
      <c r="RLB83"/>
      <c r="RLC83"/>
      <c r="RLD83"/>
      <c r="RLE83"/>
      <c r="RLF83"/>
      <c r="RLG83"/>
      <c r="RLH83"/>
      <c r="RLI83"/>
      <c r="RLJ83"/>
      <c r="RLK83"/>
      <c r="RLL83"/>
      <c r="RLM83"/>
      <c r="RLN83"/>
      <c r="RLO83"/>
      <c r="RLP83"/>
      <c r="RLQ83"/>
      <c r="RLR83"/>
      <c r="RLS83"/>
      <c r="RLT83"/>
      <c r="RLU83"/>
      <c r="RLV83"/>
      <c r="RLW83"/>
      <c r="RLX83"/>
      <c r="RLY83"/>
      <c r="RLZ83"/>
      <c r="RMA83"/>
      <c r="RMB83"/>
      <c r="RMC83"/>
      <c r="RMD83"/>
      <c r="RME83"/>
      <c r="RMF83"/>
      <c r="RMG83"/>
      <c r="RMH83"/>
      <c r="RMI83"/>
      <c r="RMJ83"/>
      <c r="RMK83"/>
      <c r="RML83"/>
      <c r="RMM83"/>
      <c r="RMN83"/>
      <c r="RMO83"/>
      <c r="RMP83"/>
      <c r="RMQ83"/>
      <c r="RMR83"/>
      <c r="RMS83"/>
      <c r="RMT83"/>
      <c r="RMU83"/>
      <c r="RMV83"/>
      <c r="RMW83"/>
      <c r="RMX83"/>
      <c r="RMY83"/>
      <c r="RMZ83"/>
      <c r="RNA83"/>
      <c r="RNB83"/>
      <c r="RNC83"/>
      <c r="RND83"/>
      <c r="RNE83"/>
      <c r="RNF83"/>
      <c r="RNG83"/>
      <c r="RNH83"/>
      <c r="RNI83"/>
      <c r="RNJ83"/>
      <c r="RNK83"/>
      <c r="RNL83"/>
      <c r="RNM83"/>
      <c r="RNN83"/>
      <c r="RNO83"/>
      <c r="RNP83"/>
      <c r="RNQ83"/>
      <c r="RNR83"/>
      <c r="RNS83"/>
      <c r="RNT83"/>
      <c r="RNU83"/>
      <c r="RNV83"/>
      <c r="RNW83"/>
      <c r="RNX83"/>
      <c r="RNY83"/>
      <c r="RNZ83"/>
      <c r="ROA83"/>
      <c r="ROB83"/>
      <c r="ROC83"/>
      <c r="ROD83"/>
      <c r="ROE83"/>
      <c r="ROF83"/>
      <c r="ROG83"/>
      <c r="ROH83"/>
      <c r="ROI83"/>
      <c r="ROJ83"/>
      <c r="ROK83"/>
      <c r="ROL83"/>
      <c r="ROM83"/>
      <c r="RON83"/>
      <c r="ROO83"/>
      <c r="ROP83"/>
      <c r="ROQ83"/>
      <c r="ROR83"/>
      <c r="ROS83"/>
      <c r="ROT83"/>
      <c r="ROU83"/>
      <c r="ROV83"/>
      <c r="ROW83"/>
      <c r="ROX83"/>
      <c r="ROY83"/>
      <c r="ROZ83"/>
      <c r="RPA83"/>
      <c r="RPB83"/>
      <c r="RPC83"/>
      <c r="RPD83"/>
      <c r="RPE83"/>
      <c r="RPF83"/>
      <c r="RPG83"/>
      <c r="RPH83"/>
      <c r="RPI83"/>
      <c r="RPJ83"/>
      <c r="RPK83"/>
      <c r="RPL83"/>
      <c r="RPM83"/>
      <c r="RPN83"/>
      <c r="RPO83"/>
      <c r="RPP83"/>
      <c r="RPQ83"/>
      <c r="RPR83"/>
      <c r="RPS83"/>
      <c r="RPT83"/>
      <c r="RPU83"/>
      <c r="RPV83"/>
      <c r="RPW83"/>
      <c r="RPX83"/>
      <c r="RPY83"/>
      <c r="RPZ83"/>
      <c r="RQA83"/>
      <c r="RQB83"/>
      <c r="RQC83"/>
      <c r="RQD83"/>
      <c r="RQE83"/>
      <c r="RQF83"/>
      <c r="RQG83"/>
      <c r="RQH83"/>
      <c r="RQI83"/>
      <c r="RQJ83"/>
      <c r="RQK83"/>
      <c r="RQL83"/>
      <c r="RQM83"/>
      <c r="RQN83"/>
      <c r="RQO83"/>
      <c r="RQP83"/>
      <c r="RQQ83"/>
      <c r="RQR83"/>
      <c r="RQS83"/>
      <c r="RQT83"/>
      <c r="RQU83"/>
      <c r="RQV83"/>
      <c r="RQW83"/>
      <c r="RQX83"/>
      <c r="RQY83"/>
      <c r="RQZ83"/>
      <c r="RRA83"/>
      <c r="RRB83"/>
      <c r="RRC83"/>
      <c r="RRD83"/>
      <c r="RRE83"/>
      <c r="RRF83"/>
      <c r="RRG83"/>
      <c r="RRH83"/>
      <c r="RRI83"/>
      <c r="RRJ83"/>
      <c r="RRK83"/>
      <c r="RRL83"/>
      <c r="RRM83"/>
      <c r="RRN83"/>
      <c r="RRO83"/>
      <c r="RRP83"/>
      <c r="RRQ83"/>
      <c r="RRR83"/>
      <c r="RRS83"/>
      <c r="RRT83"/>
      <c r="RRU83"/>
      <c r="RRV83"/>
      <c r="RRW83"/>
      <c r="RRX83"/>
      <c r="RRY83"/>
      <c r="RRZ83"/>
      <c r="RSA83"/>
      <c r="RSB83"/>
      <c r="RSC83"/>
      <c r="RSD83"/>
      <c r="RSE83"/>
      <c r="RSF83"/>
      <c r="RSG83"/>
      <c r="RSH83"/>
      <c r="RSI83"/>
      <c r="RSJ83"/>
      <c r="RSK83"/>
      <c r="RSL83"/>
      <c r="RSM83"/>
      <c r="RSN83"/>
      <c r="RSO83"/>
      <c r="RSP83"/>
      <c r="RSQ83"/>
      <c r="RSR83"/>
      <c r="RSS83"/>
      <c r="RST83"/>
      <c r="RSU83"/>
      <c r="RSV83"/>
      <c r="RSW83"/>
      <c r="RSX83"/>
      <c r="RSY83"/>
      <c r="RSZ83"/>
      <c r="RTA83"/>
      <c r="RTB83"/>
      <c r="RTC83"/>
      <c r="RTD83"/>
      <c r="RTE83"/>
      <c r="RTF83"/>
      <c r="RTG83"/>
      <c r="RTH83"/>
      <c r="RTI83"/>
      <c r="RTJ83"/>
      <c r="RTK83"/>
      <c r="RTL83"/>
      <c r="RTM83"/>
      <c r="RTN83"/>
      <c r="RTO83"/>
      <c r="RTP83"/>
      <c r="RTQ83"/>
      <c r="RTR83"/>
      <c r="RTS83"/>
      <c r="RTT83"/>
      <c r="RTU83"/>
      <c r="RTV83"/>
      <c r="RTW83"/>
      <c r="RTX83"/>
      <c r="RTY83"/>
      <c r="RTZ83"/>
      <c r="RUA83"/>
      <c r="RUB83"/>
      <c r="RUC83"/>
      <c r="RUD83"/>
      <c r="RUE83"/>
      <c r="RUF83"/>
      <c r="RUG83"/>
      <c r="RUH83"/>
      <c r="RUI83"/>
      <c r="RUJ83"/>
      <c r="RUK83"/>
      <c r="RUL83"/>
      <c r="RUM83"/>
      <c r="RUN83"/>
      <c r="RUO83"/>
      <c r="RUP83"/>
      <c r="RUQ83"/>
      <c r="RUR83"/>
      <c r="RUS83"/>
      <c r="RUT83"/>
      <c r="RUU83"/>
      <c r="RUV83"/>
      <c r="RUW83"/>
      <c r="RUX83"/>
      <c r="RUY83"/>
      <c r="RUZ83"/>
      <c r="RVA83"/>
      <c r="RVB83"/>
      <c r="RVC83"/>
      <c r="RVD83"/>
      <c r="RVE83"/>
      <c r="RVF83"/>
      <c r="RVG83"/>
      <c r="RVH83"/>
      <c r="RVI83"/>
      <c r="RVJ83"/>
      <c r="RVK83"/>
      <c r="RVL83"/>
      <c r="RVM83"/>
      <c r="RVN83"/>
      <c r="RVO83"/>
      <c r="RVP83"/>
      <c r="RVQ83"/>
      <c r="RVR83"/>
      <c r="RVS83"/>
      <c r="RVT83"/>
      <c r="RVU83"/>
      <c r="RVV83"/>
      <c r="RVW83"/>
      <c r="RVX83"/>
      <c r="RVY83"/>
      <c r="RVZ83"/>
      <c r="RWA83"/>
      <c r="RWB83"/>
      <c r="RWC83"/>
      <c r="RWD83"/>
      <c r="RWE83"/>
      <c r="RWF83"/>
      <c r="RWG83"/>
      <c r="RWH83"/>
      <c r="RWI83"/>
      <c r="RWJ83"/>
      <c r="RWK83"/>
      <c r="RWL83"/>
      <c r="RWM83"/>
      <c r="RWN83"/>
      <c r="RWO83"/>
      <c r="RWP83"/>
      <c r="RWQ83"/>
      <c r="RWR83"/>
      <c r="RWS83"/>
      <c r="RWT83"/>
      <c r="RWU83"/>
      <c r="RWV83"/>
      <c r="RWW83"/>
      <c r="RWX83"/>
      <c r="RWY83"/>
      <c r="RWZ83"/>
      <c r="RXA83"/>
      <c r="RXB83"/>
      <c r="RXC83"/>
      <c r="RXD83"/>
      <c r="RXE83"/>
      <c r="RXF83"/>
      <c r="RXG83"/>
      <c r="RXH83"/>
      <c r="RXI83"/>
      <c r="RXJ83"/>
      <c r="RXK83"/>
      <c r="RXL83"/>
      <c r="RXM83"/>
      <c r="RXN83"/>
      <c r="RXO83"/>
      <c r="RXP83"/>
      <c r="RXQ83"/>
      <c r="RXR83"/>
      <c r="RXS83"/>
      <c r="RXT83"/>
      <c r="RXU83"/>
      <c r="RXV83"/>
      <c r="RXW83"/>
      <c r="RXX83"/>
      <c r="RXY83"/>
      <c r="RXZ83"/>
      <c r="RYA83"/>
      <c r="RYB83"/>
      <c r="RYC83"/>
      <c r="RYD83"/>
      <c r="RYE83"/>
      <c r="RYF83"/>
      <c r="RYG83"/>
      <c r="RYH83"/>
      <c r="RYI83"/>
      <c r="RYJ83"/>
      <c r="RYK83"/>
      <c r="RYL83"/>
      <c r="RYM83"/>
      <c r="RYN83"/>
      <c r="RYO83"/>
      <c r="RYP83"/>
      <c r="RYQ83"/>
      <c r="RYR83"/>
      <c r="RYS83"/>
      <c r="RYT83"/>
      <c r="RYU83"/>
      <c r="RYV83"/>
      <c r="RYW83"/>
      <c r="RYX83"/>
      <c r="RYY83"/>
      <c r="RYZ83"/>
      <c r="RZA83"/>
      <c r="RZB83"/>
      <c r="RZC83"/>
      <c r="RZD83"/>
      <c r="RZE83"/>
      <c r="RZF83"/>
      <c r="RZG83"/>
      <c r="RZH83"/>
      <c r="RZI83"/>
      <c r="RZJ83"/>
      <c r="RZK83"/>
      <c r="RZL83"/>
      <c r="RZM83"/>
      <c r="RZN83"/>
      <c r="RZO83"/>
      <c r="RZP83"/>
      <c r="RZQ83"/>
      <c r="RZR83"/>
      <c r="RZS83"/>
      <c r="RZT83"/>
      <c r="RZU83"/>
      <c r="RZV83"/>
      <c r="RZW83"/>
      <c r="RZX83"/>
      <c r="RZY83"/>
      <c r="RZZ83"/>
      <c r="SAA83"/>
      <c r="SAB83"/>
      <c r="SAC83"/>
      <c r="SAD83"/>
      <c r="SAE83"/>
      <c r="SAF83"/>
      <c r="SAG83"/>
      <c r="SAH83"/>
      <c r="SAI83"/>
      <c r="SAJ83"/>
      <c r="SAK83"/>
      <c r="SAL83"/>
      <c r="SAM83"/>
      <c r="SAN83"/>
      <c r="SAO83"/>
      <c r="SAP83"/>
      <c r="SAQ83"/>
      <c r="SAR83"/>
      <c r="SAS83"/>
      <c r="SAT83"/>
      <c r="SAU83"/>
      <c r="SAV83"/>
      <c r="SAW83"/>
      <c r="SAX83"/>
      <c r="SAY83"/>
      <c r="SAZ83"/>
      <c r="SBA83"/>
      <c r="SBB83"/>
      <c r="SBC83"/>
      <c r="SBD83"/>
      <c r="SBE83"/>
      <c r="SBF83"/>
      <c r="SBG83"/>
      <c r="SBH83"/>
      <c r="SBI83"/>
      <c r="SBJ83"/>
      <c r="SBK83"/>
      <c r="SBL83"/>
      <c r="SBM83"/>
      <c r="SBN83"/>
      <c r="SBO83"/>
      <c r="SBP83"/>
      <c r="SBQ83"/>
      <c r="SBR83"/>
      <c r="SBS83"/>
      <c r="SBT83"/>
      <c r="SBU83"/>
      <c r="SBV83"/>
      <c r="SBW83"/>
      <c r="SBX83"/>
      <c r="SBY83"/>
      <c r="SBZ83"/>
      <c r="SCA83"/>
      <c r="SCB83"/>
      <c r="SCC83"/>
      <c r="SCD83"/>
      <c r="SCE83"/>
      <c r="SCF83"/>
      <c r="SCG83"/>
      <c r="SCH83"/>
      <c r="SCI83"/>
      <c r="SCJ83"/>
      <c r="SCK83"/>
      <c r="SCL83"/>
      <c r="SCM83"/>
      <c r="SCN83"/>
      <c r="SCO83"/>
      <c r="SCP83"/>
      <c r="SCQ83"/>
      <c r="SCR83"/>
      <c r="SCS83"/>
      <c r="SCT83"/>
      <c r="SCU83"/>
      <c r="SCV83"/>
      <c r="SCW83"/>
      <c r="SCX83"/>
      <c r="SCY83"/>
      <c r="SCZ83"/>
      <c r="SDA83"/>
      <c r="SDB83"/>
      <c r="SDC83"/>
      <c r="SDD83"/>
      <c r="SDE83"/>
      <c r="SDF83"/>
      <c r="SDG83"/>
      <c r="SDH83"/>
      <c r="SDI83"/>
      <c r="SDJ83"/>
      <c r="SDK83"/>
      <c r="SDL83"/>
      <c r="SDM83"/>
      <c r="SDN83"/>
      <c r="SDO83"/>
      <c r="SDP83"/>
      <c r="SDQ83"/>
      <c r="SDR83"/>
      <c r="SDS83"/>
      <c r="SDT83"/>
      <c r="SDU83"/>
      <c r="SDV83"/>
      <c r="SDW83"/>
      <c r="SDX83"/>
      <c r="SDY83"/>
      <c r="SDZ83"/>
      <c r="SEA83"/>
      <c r="SEB83"/>
      <c r="SEC83"/>
      <c r="SED83"/>
      <c r="SEE83"/>
      <c r="SEF83"/>
      <c r="SEG83"/>
      <c r="SEH83"/>
      <c r="SEI83"/>
      <c r="SEJ83"/>
      <c r="SEK83"/>
      <c r="SEL83"/>
      <c r="SEM83"/>
      <c r="SEN83"/>
      <c r="SEO83"/>
      <c r="SEP83"/>
      <c r="SEQ83"/>
      <c r="SER83"/>
      <c r="SES83"/>
      <c r="SET83"/>
      <c r="SEU83"/>
      <c r="SEV83"/>
      <c r="SEW83"/>
      <c r="SEX83"/>
      <c r="SEY83"/>
      <c r="SEZ83"/>
      <c r="SFA83"/>
      <c r="SFB83"/>
      <c r="SFC83"/>
      <c r="SFD83"/>
      <c r="SFE83"/>
      <c r="SFF83"/>
      <c r="SFG83"/>
      <c r="SFH83"/>
      <c r="SFI83"/>
      <c r="SFJ83"/>
      <c r="SFK83"/>
      <c r="SFL83"/>
      <c r="SFM83"/>
      <c r="SFN83"/>
      <c r="SFO83"/>
      <c r="SFP83"/>
      <c r="SFQ83"/>
      <c r="SFR83"/>
      <c r="SFS83"/>
      <c r="SFT83"/>
      <c r="SFU83"/>
      <c r="SFV83"/>
      <c r="SFW83"/>
      <c r="SFX83"/>
      <c r="SFY83"/>
      <c r="SFZ83"/>
      <c r="SGA83"/>
      <c r="SGB83"/>
      <c r="SGC83"/>
      <c r="SGD83"/>
      <c r="SGE83"/>
      <c r="SGF83"/>
      <c r="SGG83"/>
      <c r="SGH83"/>
      <c r="SGI83"/>
      <c r="SGJ83"/>
      <c r="SGK83"/>
      <c r="SGL83"/>
      <c r="SGM83"/>
      <c r="SGN83"/>
      <c r="SGO83"/>
      <c r="SGP83"/>
      <c r="SGQ83"/>
      <c r="SGR83"/>
      <c r="SGS83"/>
      <c r="SGT83"/>
      <c r="SGU83"/>
      <c r="SGV83"/>
      <c r="SGW83"/>
      <c r="SGX83"/>
      <c r="SGY83"/>
      <c r="SGZ83"/>
      <c r="SHA83"/>
      <c r="SHB83"/>
      <c r="SHC83"/>
      <c r="SHD83"/>
      <c r="SHE83"/>
      <c r="SHF83"/>
      <c r="SHG83"/>
      <c r="SHH83"/>
      <c r="SHI83"/>
      <c r="SHJ83"/>
      <c r="SHK83"/>
      <c r="SHL83"/>
      <c r="SHM83"/>
      <c r="SHN83"/>
      <c r="SHO83"/>
      <c r="SHP83"/>
      <c r="SHQ83"/>
      <c r="SHR83"/>
      <c r="SHS83"/>
      <c r="SHT83"/>
      <c r="SHU83"/>
      <c r="SHV83"/>
      <c r="SHW83"/>
      <c r="SHX83"/>
      <c r="SHY83"/>
      <c r="SHZ83"/>
      <c r="SIA83"/>
      <c r="SIB83"/>
      <c r="SIC83"/>
      <c r="SID83"/>
      <c r="SIE83"/>
      <c r="SIF83"/>
      <c r="SIG83"/>
      <c r="SIH83"/>
      <c r="SII83"/>
      <c r="SIJ83"/>
      <c r="SIK83"/>
      <c r="SIL83"/>
      <c r="SIM83"/>
      <c r="SIN83"/>
      <c r="SIO83"/>
      <c r="SIP83"/>
      <c r="SIQ83"/>
      <c r="SIR83"/>
      <c r="SIS83"/>
      <c r="SIT83"/>
      <c r="SIU83"/>
      <c r="SIV83"/>
      <c r="SIW83"/>
      <c r="SIX83"/>
      <c r="SIY83"/>
      <c r="SIZ83"/>
      <c r="SJA83"/>
      <c r="SJB83"/>
      <c r="SJC83"/>
      <c r="SJD83"/>
      <c r="SJE83"/>
      <c r="SJF83"/>
      <c r="SJG83"/>
      <c r="SJH83"/>
      <c r="SJI83"/>
      <c r="SJJ83"/>
      <c r="SJK83"/>
      <c r="SJL83"/>
      <c r="SJM83"/>
      <c r="SJN83"/>
      <c r="SJO83"/>
      <c r="SJP83"/>
      <c r="SJQ83"/>
      <c r="SJR83"/>
      <c r="SJS83"/>
      <c r="SJT83"/>
      <c r="SJU83"/>
      <c r="SJV83"/>
      <c r="SJW83"/>
      <c r="SJX83"/>
      <c r="SJY83"/>
      <c r="SJZ83"/>
      <c r="SKA83"/>
      <c r="SKB83"/>
      <c r="SKC83"/>
      <c r="SKD83"/>
      <c r="SKE83"/>
      <c r="SKF83"/>
      <c r="SKG83"/>
      <c r="SKH83"/>
      <c r="SKI83"/>
      <c r="SKJ83"/>
      <c r="SKK83"/>
      <c r="SKL83"/>
      <c r="SKM83"/>
      <c r="SKN83"/>
      <c r="SKO83"/>
      <c r="SKP83"/>
      <c r="SKQ83"/>
      <c r="SKR83"/>
      <c r="SKS83"/>
      <c r="SKT83"/>
      <c r="SKU83"/>
      <c r="SKV83"/>
      <c r="SKW83"/>
      <c r="SKX83"/>
      <c r="SKY83"/>
      <c r="SKZ83"/>
      <c r="SLA83"/>
      <c r="SLB83"/>
      <c r="SLC83"/>
      <c r="SLD83"/>
      <c r="SLE83"/>
      <c r="SLF83"/>
      <c r="SLG83"/>
      <c r="SLH83"/>
      <c r="SLI83"/>
      <c r="SLJ83"/>
      <c r="SLK83"/>
      <c r="SLL83"/>
      <c r="SLM83"/>
      <c r="SLN83"/>
      <c r="SLO83"/>
      <c r="SLP83"/>
      <c r="SLQ83"/>
      <c r="SLR83"/>
      <c r="SLS83"/>
      <c r="SLT83"/>
      <c r="SLU83"/>
      <c r="SLV83"/>
      <c r="SLW83"/>
      <c r="SLX83"/>
      <c r="SLY83"/>
      <c r="SLZ83"/>
      <c r="SMA83"/>
      <c r="SMB83"/>
      <c r="SMC83"/>
      <c r="SMD83"/>
      <c r="SME83"/>
      <c r="SMF83"/>
      <c r="SMG83"/>
      <c r="SMH83"/>
      <c r="SMI83"/>
      <c r="SMJ83"/>
      <c r="SMK83"/>
      <c r="SML83"/>
      <c r="SMM83"/>
      <c r="SMN83"/>
      <c r="SMO83"/>
      <c r="SMP83"/>
      <c r="SMQ83"/>
      <c r="SMR83"/>
      <c r="SMS83"/>
      <c r="SMT83"/>
      <c r="SMU83"/>
      <c r="SMV83"/>
      <c r="SMW83"/>
      <c r="SMX83"/>
      <c r="SMY83"/>
      <c r="SMZ83"/>
      <c r="SNA83"/>
      <c r="SNB83"/>
      <c r="SNC83"/>
      <c r="SND83"/>
      <c r="SNE83"/>
      <c r="SNF83"/>
      <c r="SNG83"/>
      <c r="SNH83"/>
      <c r="SNI83"/>
      <c r="SNJ83"/>
      <c r="SNK83"/>
      <c r="SNL83"/>
      <c r="SNM83"/>
      <c r="SNN83"/>
      <c r="SNO83"/>
      <c r="SNP83"/>
      <c r="SNQ83"/>
      <c r="SNR83"/>
      <c r="SNS83"/>
      <c r="SNT83"/>
      <c r="SNU83"/>
      <c r="SNV83"/>
      <c r="SNW83"/>
      <c r="SNX83"/>
      <c r="SNY83"/>
      <c r="SNZ83"/>
      <c r="SOA83"/>
      <c r="SOB83"/>
      <c r="SOC83"/>
      <c r="SOD83"/>
      <c r="SOE83"/>
      <c r="SOF83"/>
      <c r="SOG83"/>
      <c r="SOH83"/>
      <c r="SOI83"/>
      <c r="SOJ83"/>
      <c r="SOK83"/>
      <c r="SOL83"/>
      <c r="SOM83"/>
      <c r="SON83"/>
      <c r="SOO83"/>
      <c r="SOP83"/>
      <c r="SOQ83"/>
      <c r="SOR83"/>
      <c r="SOS83"/>
      <c r="SOT83"/>
      <c r="SOU83"/>
      <c r="SOV83"/>
      <c r="SOW83"/>
      <c r="SOX83"/>
      <c r="SOY83"/>
      <c r="SOZ83"/>
      <c r="SPA83"/>
      <c r="SPB83"/>
      <c r="SPC83"/>
      <c r="SPD83"/>
      <c r="SPE83"/>
      <c r="SPF83"/>
      <c r="SPG83"/>
      <c r="SPH83"/>
      <c r="SPI83"/>
      <c r="SPJ83"/>
      <c r="SPK83"/>
      <c r="SPL83"/>
      <c r="SPM83"/>
      <c r="SPN83"/>
      <c r="SPO83"/>
      <c r="SPP83"/>
      <c r="SPQ83"/>
      <c r="SPR83"/>
      <c r="SPS83"/>
      <c r="SPT83"/>
      <c r="SPU83"/>
      <c r="SPV83"/>
      <c r="SPW83"/>
      <c r="SPX83"/>
      <c r="SPY83"/>
      <c r="SPZ83"/>
      <c r="SQA83"/>
      <c r="SQB83"/>
      <c r="SQC83"/>
      <c r="SQD83"/>
      <c r="SQE83"/>
      <c r="SQF83"/>
      <c r="SQG83"/>
      <c r="SQH83"/>
      <c r="SQI83"/>
      <c r="SQJ83"/>
      <c r="SQK83"/>
      <c r="SQL83"/>
      <c r="SQM83"/>
      <c r="SQN83"/>
      <c r="SQO83"/>
      <c r="SQP83"/>
      <c r="SQQ83"/>
      <c r="SQR83"/>
      <c r="SQS83"/>
      <c r="SQT83"/>
      <c r="SQU83"/>
      <c r="SQV83"/>
      <c r="SQW83"/>
      <c r="SQX83"/>
      <c r="SQY83"/>
      <c r="SQZ83"/>
      <c r="SRA83"/>
      <c r="SRB83"/>
      <c r="SRC83"/>
      <c r="SRD83"/>
      <c r="SRE83"/>
      <c r="SRF83"/>
      <c r="SRG83"/>
      <c r="SRH83"/>
      <c r="SRI83"/>
      <c r="SRJ83"/>
      <c r="SRK83"/>
      <c r="SRL83"/>
      <c r="SRM83"/>
      <c r="SRN83"/>
      <c r="SRO83"/>
      <c r="SRP83"/>
      <c r="SRQ83"/>
      <c r="SRR83"/>
      <c r="SRS83"/>
      <c r="SRT83"/>
      <c r="SRU83"/>
      <c r="SRV83"/>
      <c r="SRW83"/>
      <c r="SRX83"/>
      <c r="SRY83"/>
      <c r="SRZ83"/>
      <c r="SSA83"/>
      <c r="SSB83"/>
      <c r="SSC83"/>
      <c r="SSD83"/>
      <c r="SSE83"/>
      <c r="SSF83"/>
      <c r="SSG83"/>
      <c r="SSH83"/>
      <c r="SSI83"/>
      <c r="SSJ83"/>
      <c r="SSK83"/>
      <c r="SSL83"/>
      <c r="SSM83"/>
      <c r="SSN83"/>
      <c r="SSO83"/>
      <c r="SSP83"/>
      <c r="SSQ83"/>
      <c r="SSR83"/>
      <c r="SSS83"/>
      <c r="SST83"/>
      <c r="SSU83"/>
      <c r="SSV83"/>
      <c r="SSW83"/>
      <c r="SSX83"/>
      <c r="SSY83"/>
      <c r="SSZ83"/>
      <c r="STA83"/>
      <c r="STB83"/>
      <c r="STC83"/>
      <c r="STD83"/>
      <c r="STE83"/>
      <c r="STF83"/>
      <c r="STG83"/>
      <c r="STH83"/>
      <c r="STI83"/>
      <c r="STJ83"/>
      <c r="STK83"/>
      <c r="STL83"/>
      <c r="STM83"/>
      <c r="STN83"/>
      <c r="STO83"/>
      <c r="STP83"/>
      <c r="STQ83"/>
      <c r="STR83"/>
      <c r="STS83"/>
      <c r="STT83"/>
      <c r="STU83"/>
      <c r="STV83"/>
      <c r="STW83"/>
      <c r="STX83"/>
      <c r="STY83"/>
      <c r="STZ83"/>
      <c r="SUA83"/>
      <c r="SUB83"/>
      <c r="SUC83"/>
      <c r="SUD83"/>
      <c r="SUE83"/>
      <c r="SUF83"/>
      <c r="SUG83"/>
      <c r="SUH83"/>
      <c r="SUI83"/>
      <c r="SUJ83"/>
      <c r="SUK83"/>
      <c r="SUL83"/>
      <c r="SUM83"/>
      <c r="SUN83"/>
      <c r="SUO83"/>
      <c r="SUP83"/>
      <c r="SUQ83"/>
      <c r="SUR83"/>
      <c r="SUS83"/>
      <c r="SUT83"/>
      <c r="SUU83"/>
      <c r="SUV83"/>
      <c r="SUW83"/>
      <c r="SUX83"/>
      <c r="SUY83"/>
      <c r="SUZ83"/>
      <c r="SVA83"/>
      <c r="SVB83"/>
      <c r="SVC83"/>
      <c r="SVD83"/>
      <c r="SVE83"/>
      <c r="SVF83"/>
      <c r="SVG83"/>
      <c r="SVH83"/>
      <c r="SVI83"/>
      <c r="SVJ83"/>
      <c r="SVK83"/>
      <c r="SVL83"/>
      <c r="SVM83"/>
      <c r="SVN83"/>
      <c r="SVO83"/>
      <c r="SVP83"/>
      <c r="SVQ83"/>
      <c r="SVR83"/>
      <c r="SVS83"/>
      <c r="SVT83"/>
      <c r="SVU83"/>
      <c r="SVV83"/>
      <c r="SVW83"/>
      <c r="SVX83"/>
      <c r="SVY83"/>
      <c r="SVZ83"/>
      <c r="SWA83"/>
      <c r="SWB83"/>
      <c r="SWC83"/>
      <c r="SWD83"/>
      <c r="SWE83"/>
      <c r="SWF83"/>
      <c r="SWG83"/>
      <c r="SWH83"/>
      <c r="SWI83"/>
      <c r="SWJ83"/>
      <c r="SWK83"/>
      <c r="SWL83"/>
      <c r="SWM83"/>
      <c r="SWN83"/>
      <c r="SWO83"/>
      <c r="SWP83"/>
      <c r="SWQ83"/>
      <c r="SWR83"/>
      <c r="SWS83"/>
      <c r="SWT83"/>
      <c r="SWU83"/>
      <c r="SWV83"/>
      <c r="SWW83"/>
      <c r="SWX83"/>
      <c r="SWY83"/>
      <c r="SWZ83"/>
      <c r="SXA83"/>
      <c r="SXB83"/>
      <c r="SXC83"/>
      <c r="SXD83"/>
      <c r="SXE83"/>
      <c r="SXF83"/>
      <c r="SXG83"/>
      <c r="SXH83"/>
      <c r="SXI83"/>
      <c r="SXJ83"/>
      <c r="SXK83"/>
      <c r="SXL83"/>
      <c r="SXM83"/>
      <c r="SXN83"/>
      <c r="SXO83"/>
      <c r="SXP83"/>
      <c r="SXQ83"/>
      <c r="SXR83"/>
      <c r="SXS83"/>
      <c r="SXT83"/>
      <c r="SXU83"/>
      <c r="SXV83"/>
      <c r="SXW83"/>
      <c r="SXX83"/>
      <c r="SXY83"/>
      <c r="SXZ83"/>
      <c r="SYA83"/>
      <c r="SYB83"/>
      <c r="SYC83"/>
      <c r="SYD83"/>
      <c r="SYE83"/>
      <c r="SYF83"/>
      <c r="SYG83"/>
      <c r="SYH83"/>
      <c r="SYI83"/>
      <c r="SYJ83"/>
      <c r="SYK83"/>
      <c r="SYL83"/>
      <c r="SYM83"/>
      <c r="SYN83"/>
      <c r="SYO83"/>
      <c r="SYP83"/>
      <c r="SYQ83"/>
      <c r="SYR83"/>
      <c r="SYS83"/>
      <c r="SYT83"/>
      <c r="SYU83"/>
      <c r="SYV83"/>
      <c r="SYW83"/>
      <c r="SYX83"/>
      <c r="SYY83"/>
      <c r="SYZ83"/>
      <c r="SZA83"/>
      <c r="SZB83"/>
      <c r="SZC83"/>
      <c r="SZD83"/>
      <c r="SZE83"/>
      <c r="SZF83"/>
      <c r="SZG83"/>
      <c r="SZH83"/>
      <c r="SZI83"/>
      <c r="SZJ83"/>
      <c r="SZK83"/>
      <c r="SZL83"/>
      <c r="SZM83"/>
      <c r="SZN83"/>
      <c r="SZO83"/>
      <c r="SZP83"/>
      <c r="SZQ83"/>
      <c r="SZR83"/>
      <c r="SZS83"/>
      <c r="SZT83"/>
      <c r="SZU83"/>
      <c r="SZV83"/>
      <c r="SZW83"/>
      <c r="SZX83"/>
      <c r="SZY83"/>
      <c r="SZZ83"/>
      <c r="TAA83"/>
      <c r="TAB83"/>
      <c r="TAC83"/>
      <c r="TAD83"/>
      <c r="TAE83"/>
      <c r="TAF83"/>
      <c r="TAG83"/>
      <c r="TAH83"/>
      <c r="TAI83"/>
      <c r="TAJ83"/>
      <c r="TAK83"/>
      <c r="TAL83"/>
      <c r="TAM83"/>
      <c r="TAN83"/>
      <c r="TAO83"/>
      <c r="TAP83"/>
      <c r="TAQ83"/>
      <c r="TAR83"/>
      <c r="TAS83"/>
      <c r="TAT83"/>
      <c r="TAU83"/>
      <c r="TAV83"/>
      <c r="TAW83"/>
      <c r="TAX83"/>
      <c r="TAY83"/>
      <c r="TAZ83"/>
      <c r="TBA83"/>
      <c r="TBB83"/>
      <c r="TBC83"/>
      <c r="TBD83"/>
      <c r="TBE83"/>
      <c r="TBF83"/>
      <c r="TBG83"/>
      <c r="TBH83"/>
      <c r="TBI83"/>
      <c r="TBJ83"/>
      <c r="TBK83"/>
      <c r="TBL83"/>
      <c r="TBM83"/>
      <c r="TBN83"/>
      <c r="TBO83"/>
      <c r="TBP83"/>
      <c r="TBQ83"/>
      <c r="TBR83"/>
      <c r="TBS83"/>
      <c r="TBT83"/>
      <c r="TBU83"/>
      <c r="TBV83"/>
      <c r="TBW83"/>
      <c r="TBX83"/>
      <c r="TBY83"/>
      <c r="TBZ83"/>
      <c r="TCA83"/>
      <c r="TCB83"/>
      <c r="TCC83"/>
      <c r="TCD83"/>
      <c r="TCE83"/>
      <c r="TCF83"/>
      <c r="TCG83"/>
      <c r="TCH83"/>
      <c r="TCI83"/>
      <c r="TCJ83"/>
      <c r="TCK83"/>
      <c r="TCL83"/>
      <c r="TCM83"/>
      <c r="TCN83"/>
      <c r="TCO83"/>
      <c r="TCP83"/>
      <c r="TCQ83"/>
      <c r="TCR83"/>
      <c r="TCS83"/>
      <c r="TCT83"/>
      <c r="TCU83"/>
      <c r="TCV83"/>
      <c r="TCW83"/>
      <c r="TCX83"/>
      <c r="TCY83"/>
      <c r="TCZ83"/>
      <c r="TDA83"/>
      <c r="TDB83"/>
      <c r="TDC83"/>
      <c r="TDD83"/>
      <c r="TDE83"/>
      <c r="TDF83"/>
      <c r="TDG83"/>
      <c r="TDH83"/>
      <c r="TDI83"/>
      <c r="TDJ83"/>
      <c r="TDK83"/>
      <c r="TDL83"/>
      <c r="TDM83"/>
      <c r="TDN83"/>
      <c r="TDO83"/>
      <c r="TDP83"/>
      <c r="TDQ83"/>
      <c r="TDR83"/>
      <c r="TDS83"/>
      <c r="TDT83"/>
      <c r="TDU83"/>
      <c r="TDV83"/>
      <c r="TDW83"/>
      <c r="TDX83"/>
      <c r="TDY83"/>
      <c r="TDZ83"/>
      <c r="TEA83"/>
      <c r="TEB83"/>
      <c r="TEC83"/>
      <c r="TED83"/>
      <c r="TEE83"/>
      <c r="TEF83"/>
      <c r="TEG83"/>
      <c r="TEH83"/>
      <c r="TEI83"/>
      <c r="TEJ83"/>
      <c r="TEK83"/>
      <c r="TEL83"/>
      <c r="TEM83"/>
      <c r="TEN83"/>
      <c r="TEO83"/>
      <c r="TEP83"/>
      <c r="TEQ83"/>
      <c r="TER83"/>
      <c r="TES83"/>
      <c r="TET83"/>
      <c r="TEU83"/>
      <c r="TEV83"/>
      <c r="TEW83"/>
      <c r="TEX83"/>
      <c r="TEY83"/>
      <c r="TEZ83"/>
      <c r="TFA83"/>
      <c r="TFB83"/>
      <c r="TFC83"/>
      <c r="TFD83"/>
      <c r="TFE83"/>
      <c r="TFF83"/>
      <c r="TFG83"/>
      <c r="TFH83"/>
      <c r="TFI83"/>
      <c r="TFJ83"/>
      <c r="TFK83"/>
      <c r="TFL83"/>
      <c r="TFM83"/>
      <c r="TFN83"/>
      <c r="TFO83"/>
      <c r="TFP83"/>
      <c r="TFQ83"/>
      <c r="TFR83"/>
      <c r="TFS83"/>
      <c r="TFT83"/>
      <c r="TFU83"/>
      <c r="TFV83"/>
      <c r="TFW83"/>
      <c r="TFX83"/>
      <c r="TFY83"/>
      <c r="TFZ83"/>
      <c r="TGA83"/>
      <c r="TGB83"/>
      <c r="TGC83"/>
      <c r="TGD83"/>
      <c r="TGE83"/>
      <c r="TGF83"/>
      <c r="TGG83"/>
      <c r="TGH83"/>
      <c r="TGI83"/>
      <c r="TGJ83"/>
      <c r="TGK83"/>
      <c r="TGL83"/>
      <c r="TGM83"/>
      <c r="TGN83"/>
      <c r="TGO83"/>
      <c r="TGP83"/>
      <c r="TGQ83"/>
      <c r="TGR83"/>
      <c r="TGS83"/>
      <c r="TGT83"/>
      <c r="TGU83"/>
      <c r="TGV83"/>
      <c r="TGW83"/>
      <c r="TGX83"/>
      <c r="TGY83"/>
      <c r="TGZ83"/>
      <c r="THA83"/>
      <c r="THB83"/>
      <c r="THC83"/>
      <c r="THD83"/>
      <c r="THE83"/>
      <c r="THF83"/>
      <c r="THG83"/>
      <c r="THH83"/>
      <c r="THI83"/>
      <c r="THJ83"/>
      <c r="THK83"/>
      <c r="THL83"/>
      <c r="THM83"/>
      <c r="THN83"/>
      <c r="THO83"/>
      <c r="THP83"/>
      <c r="THQ83"/>
      <c r="THR83"/>
      <c r="THS83"/>
      <c r="THT83"/>
      <c r="THU83"/>
      <c r="THV83"/>
      <c r="THW83"/>
      <c r="THX83"/>
      <c r="THY83"/>
      <c r="THZ83"/>
      <c r="TIA83"/>
      <c r="TIB83"/>
      <c r="TIC83"/>
      <c r="TID83"/>
      <c r="TIE83"/>
      <c r="TIF83"/>
      <c r="TIG83"/>
      <c r="TIH83"/>
      <c r="TII83"/>
      <c r="TIJ83"/>
      <c r="TIK83"/>
      <c r="TIL83"/>
      <c r="TIM83"/>
      <c r="TIN83"/>
      <c r="TIO83"/>
      <c r="TIP83"/>
      <c r="TIQ83"/>
      <c r="TIR83"/>
      <c r="TIS83"/>
      <c r="TIT83"/>
      <c r="TIU83"/>
      <c r="TIV83"/>
      <c r="TIW83"/>
      <c r="TIX83"/>
      <c r="TIY83"/>
      <c r="TIZ83"/>
      <c r="TJA83"/>
      <c r="TJB83"/>
      <c r="TJC83"/>
      <c r="TJD83"/>
      <c r="TJE83"/>
      <c r="TJF83"/>
      <c r="TJG83"/>
      <c r="TJH83"/>
      <c r="TJI83"/>
      <c r="TJJ83"/>
      <c r="TJK83"/>
      <c r="TJL83"/>
      <c r="TJM83"/>
      <c r="TJN83"/>
      <c r="TJO83"/>
      <c r="TJP83"/>
      <c r="TJQ83"/>
      <c r="TJR83"/>
      <c r="TJS83"/>
      <c r="TJT83"/>
      <c r="TJU83"/>
      <c r="TJV83"/>
      <c r="TJW83"/>
      <c r="TJX83"/>
      <c r="TJY83"/>
      <c r="TJZ83"/>
      <c r="TKA83"/>
      <c r="TKB83"/>
      <c r="TKC83"/>
      <c r="TKD83"/>
      <c r="TKE83"/>
      <c r="TKF83"/>
      <c r="TKG83"/>
      <c r="TKH83"/>
      <c r="TKI83"/>
      <c r="TKJ83"/>
      <c r="TKK83"/>
      <c r="TKL83"/>
      <c r="TKM83"/>
      <c r="TKN83"/>
      <c r="TKO83"/>
      <c r="TKP83"/>
      <c r="TKQ83"/>
      <c r="TKR83"/>
      <c r="TKS83"/>
      <c r="TKT83"/>
      <c r="TKU83"/>
      <c r="TKV83"/>
      <c r="TKW83"/>
      <c r="TKX83"/>
      <c r="TKY83"/>
      <c r="TKZ83"/>
      <c r="TLA83"/>
      <c r="TLB83"/>
      <c r="TLC83"/>
      <c r="TLD83"/>
      <c r="TLE83"/>
      <c r="TLF83"/>
      <c r="TLG83"/>
      <c r="TLH83"/>
      <c r="TLI83"/>
      <c r="TLJ83"/>
      <c r="TLK83"/>
      <c r="TLL83"/>
      <c r="TLM83"/>
      <c r="TLN83"/>
      <c r="TLO83"/>
      <c r="TLP83"/>
      <c r="TLQ83"/>
      <c r="TLR83"/>
      <c r="TLS83"/>
      <c r="TLT83"/>
      <c r="TLU83"/>
      <c r="TLV83"/>
      <c r="TLW83"/>
      <c r="TLX83"/>
      <c r="TLY83"/>
      <c r="TLZ83"/>
      <c r="TMA83"/>
      <c r="TMB83"/>
      <c r="TMC83"/>
      <c r="TMD83"/>
      <c r="TME83"/>
      <c r="TMF83"/>
      <c r="TMG83"/>
      <c r="TMH83"/>
      <c r="TMI83"/>
      <c r="TMJ83"/>
      <c r="TMK83"/>
      <c r="TML83"/>
      <c r="TMM83"/>
      <c r="TMN83"/>
      <c r="TMO83"/>
      <c r="TMP83"/>
      <c r="TMQ83"/>
      <c r="TMR83"/>
      <c r="TMS83"/>
      <c r="TMT83"/>
      <c r="TMU83"/>
      <c r="TMV83"/>
      <c r="TMW83"/>
      <c r="TMX83"/>
      <c r="TMY83"/>
      <c r="TMZ83"/>
      <c r="TNA83"/>
      <c r="TNB83"/>
      <c r="TNC83"/>
      <c r="TND83"/>
      <c r="TNE83"/>
      <c r="TNF83"/>
      <c r="TNG83"/>
      <c r="TNH83"/>
      <c r="TNI83"/>
      <c r="TNJ83"/>
      <c r="TNK83"/>
      <c r="TNL83"/>
      <c r="TNM83"/>
      <c r="TNN83"/>
      <c r="TNO83"/>
      <c r="TNP83"/>
      <c r="TNQ83"/>
      <c r="TNR83"/>
      <c r="TNS83"/>
      <c r="TNT83"/>
      <c r="TNU83"/>
      <c r="TNV83"/>
      <c r="TNW83"/>
      <c r="TNX83"/>
      <c r="TNY83"/>
      <c r="TNZ83"/>
      <c r="TOA83"/>
      <c r="TOB83"/>
      <c r="TOC83"/>
      <c r="TOD83"/>
      <c r="TOE83"/>
      <c r="TOF83"/>
      <c r="TOG83"/>
      <c r="TOH83"/>
      <c r="TOI83"/>
      <c r="TOJ83"/>
      <c r="TOK83"/>
      <c r="TOL83"/>
      <c r="TOM83"/>
      <c r="TON83"/>
      <c r="TOO83"/>
      <c r="TOP83"/>
      <c r="TOQ83"/>
      <c r="TOR83"/>
      <c r="TOS83"/>
      <c r="TOT83"/>
      <c r="TOU83"/>
      <c r="TOV83"/>
      <c r="TOW83"/>
      <c r="TOX83"/>
      <c r="TOY83"/>
      <c r="TOZ83"/>
      <c r="TPA83"/>
      <c r="TPB83"/>
      <c r="TPC83"/>
      <c r="TPD83"/>
      <c r="TPE83"/>
      <c r="TPF83"/>
      <c r="TPG83"/>
      <c r="TPH83"/>
      <c r="TPI83"/>
      <c r="TPJ83"/>
      <c r="TPK83"/>
      <c r="TPL83"/>
      <c r="TPM83"/>
      <c r="TPN83"/>
      <c r="TPO83"/>
      <c r="TPP83"/>
      <c r="TPQ83"/>
      <c r="TPR83"/>
      <c r="TPS83"/>
      <c r="TPT83"/>
      <c r="TPU83"/>
      <c r="TPV83"/>
      <c r="TPW83"/>
      <c r="TPX83"/>
      <c r="TPY83"/>
      <c r="TPZ83"/>
      <c r="TQA83"/>
      <c r="TQB83"/>
      <c r="TQC83"/>
      <c r="TQD83"/>
      <c r="TQE83"/>
      <c r="TQF83"/>
      <c r="TQG83"/>
      <c r="TQH83"/>
      <c r="TQI83"/>
      <c r="TQJ83"/>
      <c r="TQK83"/>
      <c r="TQL83"/>
      <c r="TQM83"/>
      <c r="TQN83"/>
      <c r="TQO83"/>
      <c r="TQP83"/>
      <c r="TQQ83"/>
      <c r="TQR83"/>
      <c r="TQS83"/>
      <c r="TQT83"/>
      <c r="TQU83"/>
      <c r="TQV83"/>
      <c r="TQW83"/>
      <c r="TQX83"/>
      <c r="TQY83"/>
      <c r="TQZ83"/>
      <c r="TRA83"/>
      <c r="TRB83"/>
      <c r="TRC83"/>
      <c r="TRD83"/>
      <c r="TRE83"/>
      <c r="TRF83"/>
      <c r="TRG83"/>
      <c r="TRH83"/>
      <c r="TRI83"/>
      <c r="TRJ83"/>
      <c r="TRK83"/>
      <c r="TRL83"/>
      <c r="TRM83"/>
      <c r="TRN83"/>
      <c r="TRO83"/>
      <c r="TRP83"/>
      <c r="TRQ83"/>
      <c r="TRR83"/>
      <c r="TRS83"/>
      <c r="TRT83"/>
      <c r="TRU83"/>
      <c r="TRV83"/>
      <c r="TRW83"/>
      <c r="TRX83"/>
      <c r="TRY83"/>
      <c r="TRZ83"/>
      <c r="TSA83"/>
      <c r="TSB83"/>
      <c r="TSC83"/>
      <c r="TSD83"/>
      <c r="TSE83"/>
      <c r="TSF83"/>
      <c r="TSG83"/>
      <c r="TSH83"/>
      <c r="TSI83"/>
      <c r="TSJ83"/>
      <c r="TSK83"/>
      <c r="TSL83"/>
      <c r="TSM83"/>
      <c r="TSN83"/>
      <c r="TSO83"/>
      <c r="TSP83"/>
      <c r="TSQ83"/>
      <c r="TSR83"/>
      <c r="TSS83"/>
      <c r="TST83"/>
      <c r="TSU83"/>
      <c r="TSV83"/>
      <c r="TSW83"/>
      <c r="TSX83"/>
      <c r="TSY83"/>
      <c r="TSZ83"/>
      <c r="TTA83"/>
      <c r="TTB83"/>
      <c r="TTC83"/>
      <c r="TTD83"/>
      <c r="TTE83"/>
      <c r="TTF83"/>
      <c r="TTG83"/>
      <c r="TTH83"/>
      <c r="TTI83"/>
      <c r="TTJ83"/>
      <c r="TTK83"/>
      <c r="TTL83"/>
      <c r="TTM83"/>
      <c r="TTN83"/>
      <c r="TTO83"/>
      <c r="TTP83"/>
      <c r="TTQ83"/>
      <c r="TTR83"/>
      <c r="TTS83"/>
      <c r="TTT83"/>
      <c r="TTU83"/>
      <c r="TTV83"/>
      <c r="TTW83"/>
      <c r="TTX83"/>
      <c r="TTY83"/>
      <c r="TTZ83"/>
      <c r="TUA83"/>
      <c r="TUB83"/>
      <c r="TUC83"/>
      <c r="TUD83"/>
      <c r="TUE83"/>
      <c r="TUF83"/>
      <c r="TUG83"/>
      <c r="TUH83"/>
      <c r="TUI83"/>
      <c r="TUJ83"/>
      <c r="TUK83"/>
      <c r="TUL83"/>
      <c r="TUM83"/>
      <c r="TUN83"/>
      <c r="TUO83"/>
      <c r="TUP83"/>
      <c r="TUQ83"/>
      <c r="TUR83"/>
      <c r="TUS83"/>
      <c r="TUT83"/>
      <c r="TUU83"/>
      <c r="TUV83"/>
      <c r="TUW83"/>
      <c r="TUX83"/>
      <c r="TUY83"/>
      <c r="TUZ83"/>
      <c r="TVA83"/>
      <c r="TVB83"/>
      <c r="TVC83"/>
      <c r="TVD83"/>
      <c r="TVE83"/>
      <c r="TVF83"/>
      <c r="TVG83"/>
      <c r="TVH83"/>
      <c r="TVI83"/>
      <c r="TVJ83"/>
      <c r="TVK83"/>
      <c r="TVL83"/>
      <c r="TVM83"/>
      <c r="TVN83"/>
      <c r="TVO83"/>
      <c r="TVP83"/>
      <c r="TVQ83"/>
      <c r="TVR83"/>
      <c r="TVS83"/>
      <c r="TVT83"/>
      <c r="TVU83"/>
      <c r="TVV83"/>
      <c r="TVW83"/>
      <c r="TVX83"/>
      <c r="TVY83"/>
      <c r="TVZ83"/>
      <c r="TWA83"/>
      <c r="TWB83"/>
      <c r="TWC83"/>
      <c r="TWD83"/>
      <c r="TWE83"/>
      <c r="TWF83"/>
      <c r="TWG83"/>
      <c r="TWH83"/>
      <c r="TWI83"/>
      <c r="TWJ83"/>
      <c r="TWK83"/>
      <c r="TWL83"/>
      <c r="TWM83"/>
      <c r="TWN83"/>
      <c r="TWO83"/>
      <c r="TWP83"/>
      <c r="TWQ83"/>
      <c r="TWR83"/>
      <c r="TWS83"/>
      <c r="TWT83"/>
      <c r="TWU83"/>
      <c r="TWV83"/>
      <c r="TWW83"/>
      <c r="TWX83"/>
      <c r="TWY83"/>
      <c r="TWZ83"/>
      <c r="TXA83"/>
      <c r="TXB83"/>
      <c r="TXC83"/>
      <c r="TXD83"/>
      <c r="TXE83"/>
      <c r="TXF83"/>
      <c r="TXG83"/>
      <c r="TXH83"/>
      <c r="TXI83"/>
      <c r="TXJ83"/>
      <c r="TXK83"/>
      <c r="TXL83"/>
      <c r="TXM83"/>
      <c r="TXN83"/>
      <c r="TXO83"/>
      <c r="TXP83"/>
      <c r="TXQ83"/>
      <c r="TXR83"/>
      <c r="TXS83"/>
      <c r="TXT83"/>
      <c r="TXU83"/>
      <c r="TXV83"/>
      <c r="TXW83"/>
      <c r="TXX83"/>
      <c r="TXY83"/>
      <c r="TXZ83"/>
      <c r="TYA83"/>
      <c r="TYB83"/>
      <c r="TYC83"/>
      <c r="TYD83"/>
      <c r="TYE83"/>
      <c r="TYF83"/>
      <c r="TYG83"/>
      <c r="TYH83"/>
      <c r="TYI83"/>
      <c r="TYJ83"/>
      <c r="TYK83"/>
      <c r="TYL83"/>
      <c r="TYM83"/>
      <c r="TYN83"/>
      <c r="TYO83"/>
      <c r="TYP83"/>
      <c r="TYQ83"/>
      <c r="TYR83"/>
      <c r="TYS83"/>
      <c r="TYT83"/>
      <c r="TYU83"/>
      <c r="TYV83"/>
      <c r="TYW83"/>
      <c r="TYX83"/>
      <c r="TYY83"/>
      <c r="TYZ83"/>
      <c r="TZA83"/>
      <c r="TZB83"/>
      <c r="TZC83"/>
      <c r="TZD83"/>
      <c r="TZE83"/>
      <c r="TZF83"/>
      <c r="TZG83"/>
      <c r="TZH83"/>
      <c r="TZI83"/>
      <c r="TZJ83"/>
      <c r="TZK83"/>
      <c r="TZL83"/>
      <c r="TZM83"/>
      <c r="TZN83"/>
      <c r="TZO83"/>
      <c r="TZP83"/>
      <c r="TZQ83"/>
      <c r="TZR83"/>
      <c r="TZS83"/>
      <c r="TZT83"/>
      <c r="TZU83"/>
      <c r="TZV83"/>
      <c r="TZW83"/>
      <c r="TZX83"/>
      <c r="TZY83"/>
      <c r="TZZ83"/>
      <c r="UAA83"/>
      <c r="UAB83"/>
      <c r="UAC83"/>
      <c r="UAD83"/>
      <c r="UAE83"/>
      <c r="UAF83"/>
      <c r="UAG83"/>
      <c r="UAH83"/>
      <c r="UAI83"/>
      <c r="UAJ83"/>
      <c r="UAK83"/>
      <c r="UAL83"/>
      <c r="UAM83"/>
      <c r="UAN83"/>
      <c r="UAO83"/>
      <c r="UAP83"/>
      <c r="UAQ83"/>
      <c r="UAR83"/>
      <c r="UAS83"/>
      <c r="UAT83"/>
      <c r="UAU83"/>
      <c r="UAV83"/>
      <c r="UAW83"/>
      <c r="UAX83"/>
      <c r="UAY83"/>
      <c r="UAZ83"/>
      <c r="UBA83"/>
      <c r="UBB83"/>
      <c r="UBC83"/>
      <c r="UBD83"/>
      <c r="UBE83"/>
      <c r="UBF83"/>
      <c r="UBG83"/>
      <c r="UBH83"/>
      <c r="UBI83"/>
      <c r="UBJ83"/>
      <c r="UBK83"/>
      <c r="UBL83"/>
      <c r="UBM83"/>
      <c r="UBN83"/>
      <c r="UBO83"/>
      <c r="UBP83"/>
      <c r="UBQ83"/>
      <c r="UBR83"/>
      <c r="UBS83"/>
      <c r="UBT83"/>
      <c r="UBU83"/>
      <c r="UBV83"/>
      <c r="UBW83"/>
      <c r="UBX83"/>
      <c r="UBY83"/>
      <c r="UBZ83"/>
      <c r="UCA83"/>
      <c r="UCB83"/>
      <c r="UCC83"/>
      <c r="UCD83"/>
      <c r="UCE83"/>
      <c r="UCF83"/>
      <c r="UCG83"/>
      <c r="UCH83"/>
      <c r="UCI83"/>
      <c r="UCJ83"/>
      <c r="UCK83"/>
      <c r="UCL83"/>
      <c r="UCM83"/>
      <c r="UCN83"/>
      <c r="UCO83"/>
      <c r="UCP83"/>
      <c r="UCQ83"/>
      <c r="UCR83"/>
      <c r="UCS83"/>
      <c r="UCT83"/>
      <c r="UCU83"/>
      <c r="UCV83"/>
      <c r="UCW83"/>
      <c r="UCX83"/>
      <c r="UCY83"/>
      <c r="UCZ83"/>
      <c r="UDA83"/>
      <c r="UDB83"/>
      <c r="UDC83"/>
      <c r="UDD83"/>
      <c r="UDE83"/>
      <c r="UDF83"/>
      <c r="UDG83"/>
      <c r="UDH83"/>
      <c r="UDI83"/>
      <c r="UDJ83"/>
      <c r="UDK83"/>
      <c r="UDL83"/>
      <c r="UDM83"/>
      <c r="UDN83"/>
      <c r="UDO83"/>
      <c r="UDP83"/>
      <c r="UDQ83"/>
      <c r="UDR83"/>
      <c r="UDS83"/>
      <c r="UDT83"/>
      <c r="UDU83"/>
      <c r="UDV83"/>
      <c r="UDW83"/>
      <c r="UDX83"/>
      <c r="UDY83"/>
      <c r="UDZ83"/>
      <c r="UEA83"/>
      <c r="UEB83"/>
      <c r="UEC83"/>
      <c r="UED83"/>
      <c r="UEE83"/>
      <c r="UEF83"/>
      <c r="UEG83"/>
      <c r="UEH83"/>
      <c r="UEI83"/>
      <c r="UEJ83"/>
      <c r="UEK83"/>
      <c r="UEL83"/>
      <c r="UEM83"/>
      <c r="UEN83"/>
      <c r="UEO83"/>
      <c r="UEP83"/>
      <c r="UEQ83"/>
      <c r="UER83"/>
      <c r="UES83"/>
      <c r="UET83"/>
      <c r="UEU83"/>
      <c r="UEV83"/>
      <c r="UEW83"/>
      <c r="UEX83"/>
      <c r="UEY83"/>
      <c r="UEZ83"/>
      <c r="UFA83"/>
      <c r="UFB83"/>
      <c r="UFC83"/>
      <c r="UFD83"/>
      <c r="UFE83"/>
      <c r="UFF83"/>
      <c r="UFG83"/>
      <c r="UFH83"/>
      <c r="UFI83"/>
      <c r="UFJ83"/>
      <c r="UFK83"/>
      <c r="UFL83"/>
      <c r="UFM83"/>
      <c r="UFN83"/>
      <c r="UFO83"/>
      <c r="UFP83"/>
      <c r="UFQ83"/>
      <c r="UFR83"/>
      <c r="UFS83"/>
      <c r="UFT83"/>
      <c r="UFU83"/>
      <c r="UFV83"/>
      <c r="UFW83"/>
      <c r="UFX83"/>
      <c r="UFY83"/>
      <c r="UFZ83"/>
      <c r="UGA83"/>
      <c r="UGB83"/>
      <c r="UGC83"/>
      <c r="UGD83"/>
      <c r="UGE83"/>
      <c r="UGF83"/>
      <c r="UGG83"/>
      <c r="UGH83"/>
      <c r="UGI83"/>
      <c r="UGJ83"/>
      <c r="UGK83"/>
      <c r="UGL83"/>
      <c r="UGM83"/>
      <c r="UGN83"/>
      <c r="UGO83"/>
      <c r="UGP83"/>
      <c r="UGQ83"/>
      <c r="UGR83"/>
      <c r="UGS83"/>
      <c r="UGT83"/>
      <c r="UGU83"/>
      <c r="UGV83"/>
      <c r="UGW83"/>
      <c r="UGX83"/>
      <c r="UGY83"/>
      <c r="UGZ83"/>
      <c r="UHA83"/>
      <c r="UHB83"/>
      <c r="UHC83"/>
      <c r="UHD83"/>
      <c r="UHE83"/>
      <c r="UHF83"/>
      <c r="UHG83"/>
      <c r="UHH83"/>
      <c r="UHI83"/>
      <c r="UHJ83"/>
      <c r="UHK83"/>
      <c r="UHL83"/>
      <c r="UHM83"/>
      <c r="UHN83"/>
      <c r="UHO83"/>
      <c r="UHP83"/>
      <c r="UHQ83"/>
      <c r="UHR83"/>
      <c r="UHS83"/>
      <c r="UHT83"/>
      <c r="UHU83"/>
      <c r="UHV83"/>
      <c r="UHW83"/>
      <c r="UHX83"/>
      <c r="UHY83"/>
      <c r="UHZ83"/>
      <c r="UIA83"/>
      <c r="UIB83"/>
      <c r="UIC83"/>
      <c r="UID83"/>
      <c r="UIE83"/>
      <c r="UIF83"/>
      <c r="UIG83"/>
      <c r="UIH83"/>
      <c r="UII83"/>
      <c r="UIJ83"/>
      <c r="UIK83"/>
      <c r="UIL83"/>
      <c r="UIM83"/>
      <c r="UIN83"/>
      <c r="UIO83"/>
      <c r="UIP83"/>
      <c r="UIQ83"/>
      <c r="UIR83"/>
      <c r="UIS83"/>
      <c r="UIT83"/>
      <c r="UIU83"/>
      <c r="UIV83"/>
      <c r="UIW83"/>
      <c r="UIX83"/>
      <c r="UIY83"/>
      <c r="UIZ83"/>
      <c r="UJA83"/>
      <c r="UJB83"/>
      <c r="UJC83"/>
      <c r="UJD83"/>
      <c r="UJE83"/>
      <c r="UJF83"/>
      <c r="UJG83"/>
      <c r="UJH83"/>
      <c r="UJI83"/>
      <c r="UJJ83"/>
      <c r="UJK83"/>
      <c r="UJL83"/>
      <c r="UJM83"/>
      <c r="UJN83"/>
      <c r="UJO83"/>
      <c r="UJP83"/>
      <c r="UJQ83"/>
      <c r="UJR83"/>
      <c r="UJS83"/>
      <c r="UJT83"/>
      <c r="UJU83"/>
      <c r="UJV83"/>
      <c r="UJW83"/>
      <c r="UJX83"/>
      <c r="UJY83"/>
      <c r="UJZ83"/>
      <c r="UKA83"/>
      <c r="UKB83"/>
      <c r="UKC83"/>
      <c r="UKD83"/>
      <c r="UKE83"/>
      <c r="UKF83"/>
      <c r="UKG83"/>
      <c r="UKH83"/>
      <c r="UKI83"/>
      <c r="UKJ83"/>
      <c r="UKK83"/>
      <c r="UKL83"/>
      <c r="UKM83"/>
      <c r="UKN83"/>
      <c r="UKO83"/>
      <c r="UKP83"/>
      <c r="UKQ83"/>
      <c r="UKR83"/>
      <c r="UKS83"/>
      <c r="UKT83"/>
      <c r="UKU83"/>
      <c r="UKV83"/>
      <c r="UKW83"/>
      <c r="UKX83"/>
      <c r="UKY83"/>
      <c r="UKZ83"/>
      <c r="ULA83"/>
      <c r="ULB83"/>
      <c r="ULC83"/>
      <c r="ULD83"/>
      <c r="ULE83"/>
      <c r="ULF83"/>
      <c r="ULG83"/>
      <c r="ULH83"/>
      <c r="ULI83"/>
      <c r="ULJ83"/>
      <c r="ULK83"/>
      <c r="ULL83"/>
      <c r="ULM83"/>
      <c r="ULN83"/>
      <c r="ULO83"/>
      <c r="ULP83"/>
      <c r="ULQ83"/>
      <c r="ULR83"/>
      <c r="ULS83"/>
      <c r="ULT83"/>
      <c r="ULU83"/>
      <c r="ULV83"/>
      <c r="ULW83"/>
      <c r="ULX83"/>
      <c r="ULY83"/>
      <c r="ULZ83"/>
      <c r="UMA83"/>
      <c r="UMB83"/>
      <c r="UMC83"/>
      <c r="UMD83"/>
      <c r="UME83"/>
      <c r="UMF83"/>
      <c r="UMG83"/>
      <c r="UMH83"/>
      <c r="UMI83"/>
      <c r="UMJ83"/>
      <c r="UMK83"/>
      <c r="UML83"/>
      <c r="UMM83"/>
      <c r="UMN83"/>
      <c r="UMO83"/>
      <c r="UMP83"/>
      <c r="UMQ83"/>
      <c r="UMR83"/>
      <c r="UMS83"/>
      <c r="UMT83"/>
      <c r="UMU83"/>
      <c r="UMV83"/>
      <c r="UMW83"/>
      <c r="UMX83"/>
      <c r="UMY83"/>
      <c r="UMZ83"/>
      <c r="UNA83"/>
      <c r="UNB83"/>
      <c r="UNC83"/>
      <c r="UND83"/>
      <c r="UNE83"/>
      <c r="UNF83"/>
      <c r="UNG83"/>
      <c r="UNH83"/>
      <c r="UNI83"/>
      <c r="UNJ83"/>
      <c r="UNK83"/>
      <c r="UNL83"/>
      <c r="UNM83"/>
      <c r="UNN83"/>
      <c r="UNO83"/>
      <c r="UNP83"/>
      <c r="UNQ83"/>
      <c r="UNR83"/>
      <c r="UNS83"/>
      <c r="UNT83"/>
      <c r="UNU83"/>
      <c r="UNV83"/>
      <c r="UNW83"/>
      <c r="UNX83"/>
      <c r="UNY83"/>
      <c r="UNZ83"/>
      <c r="UOA83"/>
      <c r="UOB83"/>
      <c r="UOC83"/>
      <c r="UOD83"/>
      <c r="UOE83"/>
      <c r="UOF83"/>
      <c r="UOG83"/>
      <c r="UOH83"/>
      <c r="UOI83"/>
      <c r="UOJ83"/>
      <c r="UOK83"/>
      <c r="UOL83"/>
      <c r="UOM83"/>
      <c r="UON83"/>
      <c r="UOO83"/>
      <c r="UOP83"/>
      <c r="UOQ83"/>
      <c r="UOR83"/>
      <c r="UOS83"/>
      <c r="UOT83"/>
      <c r="UOU83"/>
      <c r="UOV83"/>
      <c r="UOW83"/>
      <c r="UOX83"/>
      <c r="UOY83"/>
      <c r="UOZ83"/>
      <c r="UPA83"/>
      <c r="UPB83"/>
      <c r="UPC83"/>
      <c r="UPD83"/>
      <c r="UPE83"/>
      <c r="UPF83"/>
      <c r="UPG83"/>
      <c r="UPH83"/>
      <c r="UPI83"/>
      <c r="UPJ83"/>
      <c r="UPK83"/>
      <c r="UPL83"/>
      <c r="UPM83"/>
      <c r="UPN83"/>
      <c r="UPO83"/>
      <c r="UPP83"/>
      <c r="UPQ83"/>
      <c r="UPR83"/>
      <c r="UPS83"/>
      <c r="UPT83"/>
      <c r="UPU83"/>
      <c r="UPV83"/>
      <c r="UPW83"/>
      <c r="UPX83"/>
      <c r="UPY83"/>
      <c r="UPZ83"/>
      <c r="UQA83"/>
      <c r="UQB83"/>
      <c r="UQC83"/>
      <c r="UQD83"/>
      <c r="UQE83"/>
      <c r="UQF83"/>
      <c r="UQG83"/>
      <c r="UQH83"/>
      <c r="UQI83"/>
      <c r="UQJ83"/>
      <c r="UQK83"/>
      <c r="UQL83"/>
      <c r="UQM83"/>
      <c r="UQN83"/>
      <c r="UQO83"/>
      <c r="UQP83"/>
      <c r="UQQ83"/>
      <c r="UQR83"/>
      <c r="UQS83"/>
      <c r="UQT83"/>
      <c r="UQU83"/>
      <c r="UQV83"/>
      <c r="UQW83"/>
      <c r="UQX83"/>
      <c r="UQY83"/>
      <c r="UQZ83"/>
      <c r="URA83"/>
      <c r="URB83"/>
      <c r="URC83"/>
      <c r="URD83"/>
      <c r="URE83"/>
      <c r="URF83"/>
      <c r="URG83"/>
      <c r="URH83"/>
      <c r="URI83"/>
      <c r="URJ83"/>
      <c r="URK83"/>
      <c r="URL83"/>
      <c r="URM83"/>
      <c r="URN83"/>
      <c r="URO83"/>
      <c r="URP83"/>
      <c r="URQ83"/>
      <c r="URR83"/>
      <c r="URS83"/>
      <c r="URT83"/>
      <c r="URU83"/>
      <c r="URV83"/>
      <c r="URW83"/>
      <c r="URX83"/>
      <c r="URY83"/>
      <c r="URZ83"/>
      <c r="USA83"/>
      <c r="USB83"/>
      <c r="USC83"/>
      <c r="USD83"/>
      <c r="USE83"/>
      <c r="USF83"/>
      <c r="USG83"/>
      <c r="USH83"/>
      <c r="USI83"/>
      <c r="USJ83"/>
      <c r="USK83"/>
      <c r="USL83"/>
      <c r="USM83"/>
      <c r="USN83"/>
      <c r="USO83"/>
      <c r="USP83"/>
      <c r="USQ83"/>
      <c r="USR83"/>
      <c r="USS83"/>
      <c r="UST83"/>
      <c r="USU83"/>
      <c r="USV83"/>
      <c r="USW83"/>
      <c r="USX83"/>
      <c r="USY83"/>
      <c r="USZ83"/>
      <c r="UTA83"/>
      <c r="UTB83"/>
      <c r="UTC83"/>
      <c r="UTD83"/>
      <c r="UTE83"/>
      <c r="UTF83"/>
      <c r="UTG83"/>
      <c r="UTH83"/>
      <c r="UTI83"/>
      <c r="UTJ83"/>
      <c r="UTK83"/>
      <c r="UTL83"/>
      <c r="UTM83"/>
      <c r="UTN83"/>
      <c r="UTO83"/>
      <c r="UTP83"/>
      <c r="UTQ83"/>
      <c r="UTR83"/>
      <c r="UTS83"/>
      <c r="UTT83"/>
      <c r="UTU83"/>
      <c r="UTV83"/>
      <c r="UTW83"/>
      <c r="UTX83"/>
      <c r="UTY83"/>
      <c r="UTZ83"/>
      <c r="UUA83"/>
      <c r="UUB83"/>
      <c r="UUC83"/>
      <c r="UUD83"/>
      <c r="UUE83"/>
      <c r="UUF83"/>
      <c r="UUG83"/>
      <c r="UUH83"/>
      <c r="UUI83"/>
      <c r="UUJ83"/>
      <c r="UUK83"/>
      <c r="UUL83"/>
      <c r="UUM83"/>
      <c r="UUN83"/>
      <c r="UUO83"/>
      <c r="UUP83"/>
      <c r="UUQ83"/>
      <c r="UUR83"/>
      <c r="UUS83"/>
      <c r="UUT83"/>
      <c r="UUU83"/>
      <c r="UUV83"/>
      <c r="UUW83"/>
      <c r="UUX83"/>
      <c r="UUY83"/>
      <c r="UUZ83"/>
      <c r="UVA83"/>
      <c r="UVB83"/>
      <c r="UVC83"/>
      <c r="UVD83"/>
      <c r="UVE83"/>
      <c r="UVF83"/>
      <c r="UVG83"/>
      <c r="UVH83"/>
      <c r="UVI83"/>
      <c r="UVJ83"/>
      <c r="UVK83"/>
      <c r="UVL83"/>
      <c r="UVM83"/>
      <c r="UVN83"/>
      <c r="UVO83"/>
      <c r="UVP83"/>
      <c r="UVQ83"/>
      <c r="UVR83"/>
      <c r="UVS83"/>
      <c r="UVT83"/>
      <c r="UVU83"/>
      <c r="UVV83"/>
      <c r="UVW83"/>
      <c r="UVX83"/>
      <c r="UVY83"/>
      <c r="UVZ83"/>
      <c r="UWA83"/>
      <c r="UWB83"/>
      <c r="UWC83"/>
      <c r="UWD83"/>
      <c r="UWE83"/>
      <c r="UWF83"/>
      <c r="UWG83"/>
      <c r="UWH83"/>
      <c r="UWI83"/>
      <c r="UWJ83"/>
      <c r="UWK83"/>
      <c r="UWL83"/>
      <c r="UWM83"/>
      <c r="UWN83"/>
      <c r="UWO83"/>
      <c r="UWP83"/>
      <c r="UWQ83"/>
      <c r="UWR83"/>
      <c r="UWS83"/>
      <c r="UWT83"/>
      <c r="UWU83"/>
      <c r="UWV83"/>
      <c r="UWW83"/>
      <c r="UWX83"/>
      <c r="UWY83"/>
      <c r="UWZ83"/>
      <c r="UXA83"/>
      <c r="UXB83"/>
      <c r="UXC83"/>
      <c r="UXD83"/>
      <c r="UXE83"/>
      <c r="UXF83"/>
      <c r="UXG83"/>
      <c r="UXH83"/>
      <c r="UXI83"/>
      <c r="UXJ83"/>
      <c r="UXK83"/>
      <c r="UXL83"/>
      <c r="UXM83"/>
      <c r="UXN83"/>
      <c r="UXO83"/>
      <c r="UXP83"/>
      <c r="UXQ83"/>
      <c r="UXR83"/>
      <c r="UXS83"/>
      <c r="UXT83"/>
      <c r="UXU83"/>
      <c r="UXV83"/>
      <c r="UXW83"/>
      <c r="UXX83"/>
      <c r="UXY83"/>
      <c r="UXZ83"/>
      <c r="UYA83"/>
      <c r="UYB83"/>
      <c r="UYC83"/>
      <c r="UYD83"/>
      <c r="UYE83"/>
      <c r="UYF83"/>
      <c r="UYG83"/>
      <c r="UYH83"/>
      <c r="UYI83"/>
      <c r="UYJ83"/>
      <c r="UYK83"/>
      <c r="UYL83"/>
      <c r="UYM83"/>
      <c r="UYN83"/>
      <c r="UYO83"/>
      <c r="UYP83"/>
      <c r="UYQ83"/>
      <c r="UYR83"/>
      <c r="UYS83"/>
      <c r="UYT83"/>
      <c r="UYU83"/>
      <c r="UYV83"/>
      <c r="UYW83"/>
      <c r="UYX83"/>
      <c r="UYY83"/>
      <c r="UYZ83"/>
      <c r="UZA83"/>
      <c r="UZB83"/>
      <c r="UZC83"/>
      <c r="UZD83"/>
      <c r="UZE83"/>
      <c r="UZF83"/>
      <c r="UZG83"/>
      <c r="UZH83"/>
      <c r="UZI83"/>
      <c r="UZJ83"/>
      <c r="UZK83"/>
      <c r="UZL83"/>
      <c r="UZM83"/>
      <c r="UZN83"/>
      <c r="UZO83"/>
      <c r="UZP83"/>
      <c r="UZQ83"/>
      <c r="UZR83"/>
      <c r="UZS83"/>
      <c r="UZT83"/>
      <c r="UZU83"/>
      <c r="UZV83"/>
      <c r="UZW83"/>
      <c r="UZX83"/>
      <c r="UZY83"/>
      <c r="UZZ83"/>
      <c r="VAA83"/>
      <c r="VAB83"/>
      <c r="VAC83"/>
      <c r="VAD83"/>
      <c r="VAE83"/>
      <c r="VAF83"/>
      <c r="VAG83"/>
      <c r="VAH83"/>
      <c r="VAI83"/>
      <c r="VAJ83"/>
      <c r="VAK83"/>
      <c r="VAL83"/>
      <c r="VAM83"/>
      <c r="VAN83"/>
      <c r="VAO83"/>
      <c r="VAP83"/>
      <c r="VAQ83"/>
      <c r="VAR83"/>
      <c r="VAS83"/>
      <c r="VAT83"/>
      <c r="VAU83"/>
      <c r="VAV83"/>
      <c r="VAW83"/>
      <c r="VAX83"/>
      <c r="VAY83"/>
      <c r="VAZ83"/>
      <c r="VBA83"/>
      <c r="VBB83"/>
      <c r="VBC83"/>
      <c r="VBD83"/>
      <c r="VBE83"/>
      <c r="VBF83"/>
      <c r="VBG83"/>
      <c r="VBH83"/>
      <c r="VBI83"/>
      <c r="VBJ83"/>
      <c r="VBK83"/>
      <c r="VBL83"/>
      <c r="VBM83"/>
      <c r="VBN83"/>
      <c r="VBO83"/>
      <c r="VBP83"/>
      <c r="VBQ83"/>
      <c r="VBR83"/>
      <c r="VBS83"/>
      <c r="VBT83"/>
      <c r="VBU83"/>
      <c r="VBV83"/>
      <c r="VBW83"/>
      <c r="VBX83"/>
      <c r="VBY83"/>
      <c r="VBZ83"/>
      <c r="VCA83"/>
      <c r="VCB83"/>
      <c r="VCC83"/>
      <c r="VCD83"/>
      <c r="VCE83"/>
      <c r="VCF83"/>
      <c r="VCG83"/>
      <c r="VCH83"/>
      <c r="VCI83"/>
      <c r="VCJ83"/>
      <c r="VCK83"/>
      <c r="VCL83"/>
      <c r="VCM83"/>
      <c r="VCN83"/>
      <c r="VCO83"/>
      <c r="VCP83"/>
      <c r="VCQ83"/>
      <c r="VCR83"/>
      <c r="VCS83"/>
      <c r="VCT83"/>
      <c r="VCU83"/>
      <c r="VCV83"/>
      <c r="VCW83"/>
      <c r="VCX83"/>
      <c r="VCY83"/>
      <c r="VCZ83"/>
      <c r="VDA83"/>
      <c r="VDB83"/>
      <c r="VDC83"/>
      <c r="VDD83"/>
      <c r="VDE83"/>
      <c r="VDF83"/>
      <c r="VDG83"/>
      <c r="VDH83"/>
      <c r="VDI83"/>
      <c r="VDJ83"/>
      <c r="VDK83"/>
      <c r="VDL83"/>
      <c r="VDM83"/>
      <c r="VDN83"/>
      <c r="VDO83"/>
      <c r="VDP83"/>
      <c r="VDQ83"/>
      <c r="VDR83"/>
      <c r="VDS83"/>
      <c r="VDT83"/>
      <c r="VDU83"/>
      <c r="VDV83"/>
      <c r="VDW83"/>
      <c r="VDX83"/>
      <c r="VDY83"/>
      <c r="VDZ83"/>
      <c r="VEA83"/>
      <c r="VEB83"/>
      <c r="VEC83"/>
      <c r="VED83"/>
      <c r="VEE83"/>
      <c r="VEF83"/>
      <c r="VEG83"/>
      <c r="VEH83"/>
      <c r="VEI83"/>
      <c r="VEJ83"/>
      <c r="VEK83"/>
      <c r="VEL83"/>
      <c r="VEM83"/>
      <c r="VEN83"/>
      <c r="VEO83"/>
      <c r="VEP83"/>
      <c r="VEQ83"/>
      <c r="VER83"/>
      <c r="VES83"/>
      <c r="VET83"/>
      <c r="VEU83"/>
      <c r="VEV83"/>
      <c r="VEW83"/>
      <c r="VEX83"/>
      <c r="VEY83"/>
      <c r="VEZ83"/>
      <c r="VFA83"/>
      <c r="VFB83"/>
      <c r="VFC83"/>
      <c r="VFD83"/>
      <c r="VFE83"/>
      <c r="VFF83"/>
      <c r="VFG83"/>
      <c r="VFH83"/>
      <c r="VFI83"/>
      <c r="VFJ83"/>
      <c r="VFK83"/>
      <c r="VFL83"/>
      <c r="VFM83"/>
      <c r="VFN83"/>
      <c r="VFO83"/>
      <c r="VFP83"/>
      <c r="VFQ83"/>
      <c r="VFR83"/>
      <c r="VFS83"/>
      <c r="VFT83"/>
      <c r="VFU83"/>
      <c r="VFV83"/>
      <c r="VFW83"/>
      <c r="VFX83"/>
      <c r="VFY83"/>
      <c r="VFZ83"/>
      <c r="VGA83"/>
      <c r="VGB83"/>
      <c r="VGC83"/>
      <c r="VGD83"/>
      <c r="VGE83"/>
      <c r="VGF83"/>
      <c r="VGG83"/>
      <c r="VGH83"/>
      <c r="VGI83"/>
      <c r="VGJ83"/>
      <c r="VGK83"/>
      <c r="VGL83"/>
      <c r="VGM83"/>
      <c r="VGN83"/>
      <c r="VGO83"/>
      <c r="VGP83"/>
      <c r="VGQ83"/>
      <c r="VGR83"/>
      <c r="VGS83"/>
      <c r="VGT83"/>
      <c r="VGU83"/>
      <c r="VGV83"/>
      <c r="VGW83"/>
      <c r="VGX83"/>
      <c r="VGY83"/>
      <c r="VGZ83"/>
      <c r="VHA83"/>
      <c r="VHB83"/>
      <c r="VHC83"/>
      <c r="VHD83"/>
      <c r="VHE83"/>
      <c r="VHF83"/>
      <c r="VHG83"/>
      <c r="VHH83"/>
      <c r="VHI83"/>
      <c r="VHJ83"/>
      <c r="VHK83"/>
      <c r="VHL83"/>
      <c r="VHM83"/>
      <c r="VHN83"/>
      <c r="VHO83"/>
      <c r="VHP83"/>
      <c r="VHQ83"/>
      <c r="VHR83"/>
      <c r="VHS83"/>
      <c r="VHT83"/>
      <c r="VHU83"/>
      <c r="VHV83"/>
      <c r="VHW83"/>
      <c r="VHX83"/>
      <c r="VHY83"/>
      <c r="VHZ83"/>
      <c r="VIA83"/>
      <c r="VIB83"/>
      <c r="VIC83"/>
      <c r="VID83"/>
      <c r="VIE83"/>
      <c r="VIF83"/>
      <c r="VIG83"/>
      <c r="VIH83"/>
      <c r="VII83"/>
      <c r="VIJ83"/>
      <c r="VIK83"/>
      <c r="VIL83"/>
      <c r="VIM83"/>
      <c r="VIN83"/>
      <c r="VIO83"/>
      <c r="VIP83"/>
      <c r="VIQ83"/>
      <c r="VIR83"/>
      <c r="VIS83"/>
      <c r="VIT83"/>
      <c r="VIU83"/>
      <c r="VIV83"/>
      <c r="VIW83"/>
      <c r="VIX83"/>
      <c r="VIY83"/>
      <c r="VIZ83"/>
      <c r="VJA83"/>
      <c r="VJB83"/>
      <c r="VJC83"/>
      <c r="VJD83"/>
      <c r="VJE83"/>
      <c r="VJF83"/>
      <c r="VJG83"/>
      <c r="VJH83"/>
      <c r="VJI83"/>
      <c r="VJJ83"/>
      <c r="VJK83"/>
      <c r="VJL83"/>
      <c r="VJM83"/>
      <c r="VJN83"/>
      <c r="VJO83"/>
      <c r="VJP83"/>
      <c r="VJQ83"/>
      <c r="VJR83"/>
      <c r="VJS83"/>
      <c r="VJT83"/>
      <c r="VJU83"/>
      <c r="VJV83"/>
      <c r="VJW83"/>
      <c r="VJX83"/>
      <c r="VJY83"/>
      <c r="VJZ83"/>
      <c r="VKA83"/>
      <c r="VKB83"/>
      <c r="VKC83"/>
      <c r="VKD83"/>
      <c r="VKE83"/>
      <c r="VKF83"/>
      <c r="VKG83"/>
      <c r="VKH83"/>
      <c r="VKI83"/>
      <c r="VKJ83"/>
      <c r="VKK83"/>
      <c r="VKL83"/>
      <c r="VKM83"/>
      <c r="VKN83"/>
      <c r="VKO83"/>
      <c r="VKP83"/>
      <c r="VKQ83"/>
      <c r="VKR83"/>
      <c r="VKS83"/>
      <c r="VKT83"/>
      <c r="VKU83"/>
      <c r="VKV83"/>
      <c r="VKW83"/>
      <c r="VKX83"/>
      <c r="VKY83"/>
      <c r="VKZ83"/>
      <c r="VLA83"/>
      <c r="VLB83"/>
      <c r="VLC83"/>
      <c r="VLD83"/>
      <c r="VLE83"/>
      <c r="VLF83"/>
      <c r="VLG83"/>
      <c r="VLH83"/>
      <c r="VLI83"/>
      <c r="VLJ83"/>
      <c r="VLK83"/>
      <c r="VLL83"/>
      <c r="VLM83"/>
      <c r="VLN83"/>
      <c r="VLO83"/>
      <c r="VLP83"/>
      <c r="VLQ83"/>
      <c r="VLR83"/>
      <c r="VLS83"/>
      <c r="VLT83"/>
      <c r="VLU83"/>
      <c r="VLV83"/>
      <c r="VLW83"/>
      <c r="VLX83"/>
      <c r="VLY83"/>
      <c r="VLZ83"/>
      <c r="VMA83"/>
      <c r="VMB83"/>
      <c r="VMC83"/>
      <c r="VMD83"/>
      <c r="VME83"/>
      <c r="VMF83"/>
      <c r="VMG83"/>
      <c r="VMH83"/>
      <c r="VMI83"/>
      <c r="VMJ83"/>
      <c r="VMK83"/>
      <c r="VML83"/>
      <c r="VMM83"/>
      <c r="VMN83"/>
      <c r="VMO83"/>
      <c r="VMP83"/>
      <c r="VMQ83"/>
      <c r="VMR83"/>
      <c r="VMS83"/>
      <c r="VMT83"/>
      <c r="VMU83"/>
      <c r="VMV83"/>
      <c r="VMW83"/>
      <c r="VMX83"/>
      <c r="VMY83"/>
      <c r="VMZ83"/>
      <c r="VNA83"/>
      <c r="VNB83"/>
      <c r="VNC83"/>
      <c r="VND83"/>
      <c r="VNE83"/>
      <c r="VNF83"/>
      <c r="VNG83"/>
      <c r="VNH83"/>
      <c r="VNI83"/>
      <c r="VNJ83"/>
      <c r="VNK83"/>
      <c r="VNL83"/>
      <c r="VNM83"/>
      <c r="VNN83"/>
      <c r="VNO83"/>
      <c r="VNP83"/>
      <c r="VNQ83"/>
      <c r="VNR83"/>
      <c r="VNS83"/>
      <c r="VNT83"/>
      <c r="VNU83"/>
      <c r="VNV83"/>
      <c r="VNW83"/>
      <c r="VNX83"/>
      <c r="VNY83"/>
      <c r="VNZ83"/>
      <c r="VOA83"/>
      <c r="VOB83"/>
      <c r="VOC83"/>
      <c r="VOD83"/>
      <c r="VOE83"/>
      <c r="VOF83"/>
      <c r="VOG83"/>
      <c r="VOH83"/>
      <c r="VOI83"/>
      <c r="VOJ83"/>
      <c r="VOK83"/>
      <c r="VOL83"/>
      <c r="VOM83"/>
      <c r="VON83"/>
      <c r="VOO83"/>
      <c r="VOP83"/>
      <c r="VOQ83"/>
      <c r="VOR83"/>
      <c r="VOS83"/>
      <c r="VOT83"/>
      <c r="VOU83"/>
      <c r="VOV83"/>
      <c r="VOW83"/>
      <c r="VOX83"/>
      <c r="VOY83"/>
      <c r="VOZ83"/>
      <c r="VPA83"/>
      <c r="VPB83"/>
      <c r="VPC83"/>
      <c r="VPD83"/>
      <c r="VPE83"/>
      <c r="VPF83"/>
      <c r="VPG83"/>
      <c r="VPH83"/>
      <c r="VPI83"/>
      <c r="VPJ83"/>
      <c r="VPK83"/>
      <c r="VPL83"/>
      <c r="VPM83"/>
      <c r="VPN83"/>
      <c r="VPO83"/>
      <c r="VPP83"/>
      <c r="VPQ83"/>
      <c r="VPR83"/>
      <c r="VPS83"/>
      <c r="VPT83"/>
      <c r="VPU83"/>
      <c r="VPV83"/>
      <c r="VPW83"/>
      <c r="VPX83"/>
      <c r="VPY83"/>
      <c r="VPZ83"/>
      <c r="VQA83"/>
      <c r="VQB83"/>
      <c r="VQC83"/>
      <c r="VQD83"/>
      <c r="VQE83"/>
      <c r="VQF83"/>
      <c r="VQG83"/>
      <c r="VQH83"/>
      <c r="VQI83"/>
      <c r="VQJ83"/>
      <c r="VQK83"/>
      <c r="VQL83"/>
      <c r="VQM83"/>
      <c r="VQN83"/>
      <c r="VQO83"/>
      <c r="VQP83"/>
      <c r="VQQ83"/>
      <c r="VQR83"/>
      <c r="VQS83"/>
      <c r="VQT83"/>
      <c r="VQU83"/>
      <c r="VQV83"/>
      <c r="VQW83"/>
      <c r="VQX83"/>
      <c r="VQY83"/>
      <c r="VQZ83"/>
      <c r="VRA83"/>
      <c r="VRB83"/>
      <c r="VRC83"/>
      <c r="VRD83"/>
      <c r="VRE83"/>
      <c r="VRF83"/>
      <c r="VRG83"/>
      <c r="VRH83"/>
      <c r="VRI83"/>
      <c r="VRJ83"/>
      <c r="VRK83"/>
      <c r="VRL83"/>
      <c r="VRM83"/>
      <c r="VRN83"/>
      <c r="VRO83"/>
      <c r="VRP83"/>
      <c r="VRQ83"/>
      <c r="VRR83"/>
      <c r="VRS83"/>
      <c r="VRT83"/>
      <c r="VRU83"/>
      <c r="VRV83"/>
      <c r="VRW83"/>
      <c r="VRX83"/>
      <c r="VRY83"/>
      <c r="VRZ83"/>
      <c r="VSA83"/>
      <c r="VSB83"/>
      <c r="VSC83"/>
      <c r="VSD83"/>
      <c r="VSE83"/>
      <c r="VSF83"/>
      <c r="VSG83"/>
      <c r="VSH83"/>
      <c r="VSI83"/>
      <c r="VSJ83"/>
      <c r="VSK83"/>
      <c r="VSL83"/>
      <c r="VSM83"/>
      <c r="VSN83"/>
      <c r="VSO83"/>
      <c r="VSP83"/>
      <c r="VSQ83"/>
      <c r="VSR83"/>
      <c r="VSS83"/>
      <c r="VST83"/>
      <c r="VSU83"/>
      <c r="VSV83"/>
      <c r="VSW83"/>
      <c r="VSX83"/>
      <c r="VSY83"/>
      <c r="VSZ83"/>
      <c r="VTA83"/>
      <c r="VTB83"/>
      <c r="VTC83"/>
      <c r="VTD83"/>
      <c r="VTE83"/>
      <c r="VTF83"/>
      <c r="VTG83"/>
      <c r="VTH83"/>
      <c r="VTI83"/>
      <c r="VTJ83"/>
      <c r="VTK83"/>
      <c r="VTL83"/>
      <c r="VTM83"/>
      <c r="VTN83"/>
      <c r="VTO83"/>
      <c r="VTP83"/>
      <c r="VTQ83"/>
      <c r="VTR83"/>
      <c r="VTS83"/>
      <c r="VTT83"/>
      <c r="VTU83"/>
      <c r="VTV83"/>
      <c r="VTW83"/>
      <c r="VTX83"/>
      <c r="VTY83"/>
      <c r="VTZ83"/>
      <c r="VUA83"/>
      <c r="VUB83"/>
      <c r="VUC83"/>
      <c r="VUD83"/>
      <c r="VUE83"/>
      <c r="VUF83"/>
      <c r="VUG83"/>
      <c r="VUH83"/>
      <c r="VUI83"/>
      <c r="VUJ83"/>
      <c r="VUK83"/>
      <c r="VUL83"/>
      <c r="VUM83"/>
      <c r="VUN83"/>
      <c r="VUO83"/>
      <c r="VUP83"/>
      <c r="VUQ83"/>
      <c r="VUR83"/>
      <c r="VUS83"/>
      <c r="VUT83"/>
      <c r="VUU83"/>
      <c r="VUV83"/>
      <c r="VUW83"/>
      <c r="VUX83"/>
      <c r="VUY83"/>
      <c r="VUZ83"/>
      <c r="VVA83"/>
      <c r="VVB83"/>
      <c r="VVC83"/>
      <c r="VVD83"/>
      <c r="VVE83"/>
      <c r="VVF83"/>
      <c r="VVG83"/>
      <c r="VVH83"/>
      <c r="VVI83"/>
      <c r="VVJ83"/>
      <c r="VVK83"/>
      <c r="VVL83"/>
      <c r="VVM83"/>
      <c r="VVN83"/>
      <c r="VVO83"/>
      <c r="VVP83"/>
      <c r="VVQ83"/>
      <c r="VVR83"/>
      <c r="VVS83"/>
      <c r="VVT83"/>
      <c r="VVU83"/>
      <c r="VVV83"/>
      <c r="VVW83"/>
      <c r="VVX83"/>
      <c r="VVY83"/>
      <c r="VVZ83"/>
      <c r="VWA83"/>
      <c r="VWB83"/>
      <c r="VWC83"/>
      <c r="VWD83"/>
      <c r="VWE83"/>
      <c r="VWF83"/>
      <c r="VWG83"/>
      <c r="VWH83"/>
      <c r="VWI83"/>
      <c r="VWJ83"/>
      <c r="VWK83"/>
      <c r="VWL83"/>
      <c r="VWM83"/>
      <c r="VWN83"/>
      <c r="VWO83"/>
      <c r="VWP83"/>
      <c r="VWQ83"/>
      <c r="VWR83"/>
      <c r="VWS83"/>
      <c r="VWT83"/>
      <c r="VWU83"/>
      <c r="VWV83"/>
      <c r="VWW83"/>
      <c r="VWX83"/>
      <c r="VWY83"/>
      <c r="VWZ83"/>
      <c r="VXA83"/>
      <c r="VXB83"/>
      <c r="VXC83"/>
      <c r="VXD83"/>
      <c r="VXE83"/>
      <c r="VXF83"/>
      <c r="VXG83"/>
      <c r="VXH83"/>
      <c r="VXI83"/>
      <c r="VXJ83"/>
      <c r="VXK83"/>
      <c r="VXL83"/>
      <c r="VXM83"/>
      <c r="VXN83"/>
      <c r="VXO83"/>
      <c r="VXP83"/>
      <c r="VXQ83"/>
      <c r="VXR83"/>
      <c r="VXS83"/>
      <c r="VXT83"/>
      <c r="VXU83"/>
      <c r="VXV83"/>
      <c r="VXW83"/>
      <c r="VXX83"/>
      <c r="VXY83"/>
      <c r="VXZ83"/>
      <c r="VYA83"/>
      <c r="VYB83"/>
      <c r="VYC83"/>
      <c r="VYD83"/>
      <c r="VYE83"/>
      <c r="VYF83"/>
      <c r="VYG83"/>
      <c r="VYH83"/>
      <c r="VYI83"/>
      <c r="VYJ83"/>
      <c r="VYK83"/>
      <c r="VYL83"/>
      <c r="VYM83"/>
      <c r="VYN83"/>
      <c r="VYO83"/>
      <c r="VYP83"/>
      <c r="VYQ83"/>
      <c r="VYR83"/>
      <c r="VYS83"/>
      <c r="VYT83"/>
      <c r="VYU83"/>
      <c r="VYV83"/>
      <c r="VYW83"/>
      <c r="VYX83"/>
      <c r="VYY83"/>
      <c r="VYZ83"/>
      <c r="VZA83"/>
      <c r="VZB83"/>
      <c r="VZC83"/>
      <c r="VZD83"/>
      <c r="VZE83"/>
      <c r="VZF83"/>
      <c r="VZG83"/>
      <c r="VZH83"/>
      <c r="VZI83"/>
      <c r="VZJ83"/>
      <c r="VZK83"/>
      <c r="VZL83"/>
      <c r="VZM83"/>
      <c r="VZN83"/>
      <c r="VZO83"/>
      <c r="VZP83"/>
      <c r="VZQ83"/>
      <c r="VZR83"/>
      <c r="VZS83"/>
      <c r="VZT83"/>
      <c r="VZU83"/>
      <c r="VZV83"/>
      <c r="VZW83"/>
      <c r="VZX83"/>
      <c r="VZY83"/>
      <c r="VZZ83"/>
      <c r="WAA83"/>
      <c r="WAB83"/>
      <c r="WAC83"/>
      <c r="WAD83"/>
      <c r="WAE83"/>
      <c r="WAF83"/>
      <c r="WAG83"/>
      <c r="WAH83"/>
      <c r="WAI83"/>
      <c r="WAJ83"/>
      <c r="WAK83"/>
      <c r="WAL83"/>
      <c r="WAM83"/>
      <c r="WAN83"/>
      <c r="WAO83"/>
      <c r="WAP83"/>
      <c r="WAQ83"/>
      <c r="WAR83"/>
      <c r="WAS83"/>
      <c r="WAT83"/>
      <c r="WAU83"/>
      <c r="WAV83"/>
      <c r="WAW83"/>
      <c r="WAX83"/>
      <c r="WAY83"/>
      <c r="WAZ83"/>
      <c r="WBA83"/>
      <c r="WBB83"/>
      <c r="WBC83"/>
      <c r="WBD83"/>
      <c r="WBE83"/>
      <c r="WBF83"/>
      <c r="WBG83"/>
      <c r="WBH83"/>
      <c r="WBI83"/>
      <c r="WBJ83"/>
      <c r="WBK83"/>
      <c r="WBL83"/>
      <c r="WBM83"/>
      <c r="WBN83"/>
      <c r="WBO83"/>
      <c r="WBP83"/>
      <c r="WBQ83"/>
      <c r="WBR83"/>
      <c r="WBS83"/>
      <c r="WBT83"/>
      <c r="WBU83"/>
      <c r="WBV83"/>
      <c r="WBW83"/>
      <c r="WBX83"/>
      <c r="WBY83"/>
      <c r="WBZ83"/>
      <c r="WCA83"/>
      <c r="WCB83"/>
      <c r="WCC83"/>
      <c r="WCD83"/>
      <c r="WCE83"/>
      <c r="WCF83"/>
      <c r="WCG83"/>
      <c r="WCH83"/>
      <c r="WCI83"/>
      <c r="WCJ83"/>
      <c r="WCK83"/>
      <c r="WCL83"/>
      <c r="WCM83"/>
      <c r="WCN83"/>
      <c r="WCO83"/>
      <c r="WCP83"/>
      <c r="WCQ83"/>
      <c r="WCR83"/>
      <c r="WCS83"/>
      <c r="WCT83"/>
      <c r="WCU83"/>
      <c r="WCV83"/>
      <c r="WCW83"/>
      <c r="WCX83"/>
      <c r="WCY83"/>
      <c r="WCZ83"/>
      <c r="WDA83"/>
      <c r="WDB83"/>
      <c r="WDC83"/>
      <c r="WDD83"/>
      <c r="WDE83"/>
      <c r="WDF83"/>
      <c r="WDG83"/>
      <c r="WDH83"/>
      <c r="WDI83"/>
      <c r="WDJ83"/>
      <c r="WDK83"/>
      <c r="WDL83"/>
      <c r="WDM83"/>
      <c r="WDN83"/>
      <c r="WDO83"/>
      <c r="WDP83"/>
      <c r="WDQ83"/>
      <c r="WDR83"/>
      <c r="WDS83"/>
      <c r="WDT83"/>
      <c r="WDU83"/>
      <c r="WDV83"/>
      <c r="WDW83"/>
      <c r="WDX83"/>
      <c r="WDY83"/>
      <c r="WDZ83"/>
      <c r="WEA83"/>
      <c r="WEB83"/>
      <c r="WEC83"/>
      <c r="WED83"/>
      <c r="WEE83"/>
      <c r="WEF83"/>
      <c r="WEG83"/>
      <c r="WEH83"/>
      <c r="WEI83"/>
      <c r="WEJ83"/>
      <c r="WEK83"/>
      <c r="WEL83"/>
      <c r="WEM83"/>
      <c r="WEN83"/>
      <c r="WEO83"/>
      <c r="WEP83"/>
      <c r="WEQ83"/>
      <c r="WER83"/>
      <c r="WES83"/>
      <c r="WET83"/>
      <c r="WEU83"/>
      <c r="WEV83"/>
      <c r="WEW83"/>
      <c r="WEX83"/>
      <c r="WEY83"/>
      <c r="WEZ83"/>
      <c r="WFA83"/>
      <c r="WFB83"/>
      <c r="WFC83"/>
      <c r="WFD83"/>
      <c r="WFE83"/>
      <c r="WFF83"/>
      <c r="WFG83"/>
      <c r="WFH83"/>
      <c r="WFI83"/>
      <c r="WFJ83"/>
      <c r="WFK83"/>
      <c r="WFL83"/>
      <c r="WFM83"/>
      <c r="WFN83"/>
      <c r="WFO83"/>
      <c r="WFP83"/>
      <c r="WFQ83"/>
      <c r="WFR83"/>
      <c r="WFS83"/>
      <c r="WFT83"/>
      <c r="WFU83"/>
      <c r="WFV83"/>
      <c r="WFW83"/>
      <c r="WFX83"/>
      <c r="WFY83"/>
      <c r="WFZ83"/>
      <c r="WGA83"/>
      <c r="WGB83"/>
      <c r="WGC83"/>
      <c r="WGD83"/>
      <c r="WGE83"/>
      <c r="WGF83"/>
      <c r="WGG83"/>
      <c r="WGH83"/>
      <c r="WGI83"/>
      <c r="WGJ83"/>
      <c r="WGK83"/>
      <c r="WGL83"/>
      <c r="WGM83"/>
      <c r="WGN83"/>
      <c r="WGO83"/>
      <c r="WGP83"/>
      <c r="WGQ83"/>
      <c r="WGR83"/>
      <c r="WGS83"/>
      <c r="WGT83"/>
      <c r="WGU83"/>
      <c r="WGV83"/>
      <c r="WGW83"/>
      <c r="WGX83"/>
      <c r="WGY83"/>
      <c r="WGZ83"/>
      <c r="WHA83"/>
      <c r="WHB83"/>
      <c r="WHC83"/>
      <c r="WHD83"/>
      <c r="WHE83"/>
      <c r="WHF83"/>
      <c r="WHG83"/>
      <c r="WHH83"/>
      <c r="WHI83"/>
      <c r="WHJ83"/>
      <c r="WHK83"/>
      <c r="WHL83"/>
      <c r="WHM83"/>
      <c r="WHN83"/>
      <c r="WHO83"/>
      <c r="WHP83"/>
      <c r="WHQ83"/>
      <c r="WHR83"/>
      <c r="WHS83"/>
      <c r="WHT83"/>
      <c r="WHU83"/>
      <c r="WHV83"/>
      <c r="WHW83"/>
      <c r="WHX83"/>
      <c r="WHY83"/>
      <c r="WHZ83"/>
      <c r="WIA83"/>
      <c r="WIB83"/>
      <c r="WIC83"/>
      <c r="WID83"/>
      <c r="WIE83"/>
      <c r="WIF83"/>
      <c r="WIG83"/>
      <c r="WIH83"/>
      <c r="WII83"/>
      <c r="WIJ83"/>
      <c r="WIK83"/>
      <c r="WIL83"/>
      <c r="WIM83"/>
      <c r="WIN83"/>
      <c r="WIO83"/>
      <c r="WIP83"/>
      <c r="WIQ83"/>
      <c r="WIR83"/>
      <c r="WIS83"/>
      <c r="WIT83"/>
      <c r="WIU83"/>
      <c r="WIV83"/>
      <c r="WIW83"/>
      <c r="WIX83"/>
      <c r="WIY83"/>
      <c r="WIZ83"/>
      <c r="WJA83"/>
      <c r="WJB83"/>
      <c r="WJC83"/>
      <c r="WJD83"/>
      <c r="WJE83"/>
      <c r="WJF83"/>
      <c r="WJG83"/>
      <c r="WJH83"/>
      <c r="WJI83"/>
      <c r="WJJ83"/>
      <c r="WJK83"/>
      <c r="WJL83"/>
      <c r="WJM83"/>
      <c r="WJN83"/>
      <c r="WJO83"/>
      <c r="WJP83"/>
      <c r="WJQ83"/>
      <c r="WJR83"/>
      <c r="WJS83"/>
      <c r="WJT83"/>
      <c r="WJU83"/>
      <c r="WJV83"/>
      <c r="WJW83"/>
      <c r="WJX83"/>
      <c r="WJY83"/>
      <c r="WJZ83"/>
      <c r="WKA83"/>
      <c r="WKB83"/>
      <c r="WKC83"/>
      <c r="WKD83"/>
      <c r="WKE83"/>
      <c r="WKF83"/>
      <c r="WKG83"/>
      <c r="WKH83"/>
      <c r="WKI83"/>
      <c r="WKJ83"/>
      <c r="WKK83"/>
      <c r="WKL83"/>
      <c r="WKM83"/>
      <c r="WKN83"/>
      <c r="WKO83"/>
      <c r="WKP83"/>
      <c r="WKQ83"/>
      <c r="WKR83"/>
      <c r="WKS83"/>
      <c r="WKT83"/>
      <c r="WKU83"/>
      <c r="WKV83"/>
      <c r="WKW83"/>
      <c r="WKX83"/>
      <c r="WKY83"/>
      <c r="WKZ83"/>
      <c r="WLA83"/>
      <c r="WLB83"/>
      <c r="WLC83"/>
      <c r="WLD83"/>
      <c r="WLE83"/>
      <c r="WLF83"/>
      <c r="WLG83"/>
      <c r="WLH83"/>
      <c r="WLI83"/>
      <c r="WLJ83"/>
      <c r="WLK83"/>
      <c r="WLL83"/>
      <c r="WLM83"/>
      <c r="WLN83"/>
      <c r="WLO83"/>
      <c r="WLP83"/>
      <c r="WLQ83"/>
      <c r="WLR83"/>
      <c r="WLS83"/>
      <c r="WLT83"/>
      <c r="WLU83"/>
      <c r="WLV83"/>
      <c r="WLW83"/>
      <c r="WLX83"/>
      <c r="WLY83"/>
      <c r="WLZ83"/>
      <c r="WMA83"/>
      <c r="WMB83"/>
      <c r="WMC83"/>
      <c r="WMD83"/>
      <c r="WME83"/>
      <c r="WMF83"/>
      <c r="WMG83"/>
      <c r="WMH83"/>
      <c r="WMI83"/>
      <c r="WMJ83"/>
      <c r="WMK83"/>
      <c r="WML83"/>
      <c r="WMM83"/>
      <c r="WMN83"/>
      <c r="WMO83"/>
      <c r="WMP83"/>
      <c r="WMQ83"/>
      <c r="WMR83"/>
      <c r="WMS83"/>
      <c r="WMT83"/>
      <c r="WMU83"/>
      <c r="WMV83"/>
      <c r="WMW83"/>
      <c r="WMX83"/>
      <c r="WMY83"/>
      <c r="WMZ83"/>
      <c r="WNA83"/>
      <c r="WNB83"/>
      <c r="WNC83"/>
      <c r="WND83"/>
      <c r="WNE83"/>
      <c r="WNF83"/>
      <c r="WNG83"/>
      <c r="WNH83"/>
      <c r="WNI83"/>
      <c r="WNJ83"/>
      <c r="WNK83"/>
      <c r="WNL83"/>
      <c r="WNM83"/>
      <c r="WNN83"/>
      <c r="WNO83"/>
      <c r="WNP83"/>
      <c r="WNQ83"/>
      <c r="WNR83"/>
      <c r="WNS83"/>
      <c r="WNT83"/>
      <c r="WNU83"/>
      <c r="WNV83"/>
      <c r="WNW83"/>
      <c r="WNX83"/>
      <c r="WNY83"/>
      <c r="WNZ83"/>
      <c r="WOA83"/>
      <c r="WOB83"/>
      <c r="WOC83"/>
      <c r="WOD83"/>
      <c r="WOE83"/>
      <c r="WOF83"/>
      <c r="WOG83"/>
      <c r="WOH83"/>
      <c r="WOI83"/>
      <c r="WOJ83"/>
      <c r="WOK83"/>
      <c r="WOL83"/>
      <c r="WOM83"/>
      <c r="WON83"/>
      <c r="WOO83"/>
      <c r="WOP83"/>
      <c r="WOQ83"/>
      <c r="WOR83"/>
      <c r="WOS83"/>
      <c r="WOT83"/>
      <c r="WOU83"/>
      <c r="WOV83"/>
      <c r="WOW83"/>
      <c r="WOX83"/>
      <c r="WOY83"/>
      <c r="WOZ83"/>
      <c r="WPA83"/>
      <c r="WPB83"/>
      <c r="WPC83"/>
      <c r="WPD83"/>
      <c r="WPE83"/>
      <c r="WPF83"/>
      <c r="WPG83"/>
      <c r="WPH83"/>
      <c r="WPI83"/>
      <c r="WPJ83"/>
      <c r="WPK83"/>
      <c r="WPL83"/>
      <c r="WPM83"/>
      <c r="WPN83"/>
      <c r="WPO83"/>
      <c r="WPP83"/>
      <c r="WPQ83"/>
      <c r="WPR83"/>
      <c r="WPS83"/>
      <c r="WPT83"/>
      <c r="WPU83"/>
      <c r="WPV83"/>
      <c r="WPW83"/>
      <c r="WPX83"/>
      <c r="WPY83"/>
      <c r="WPZ83"/>
      <c r="WQA83"/>
      <c r="WQB83"/>
      <c r="WQC83"/>
      <c r="WQD83"/>
      <c r="WQE83"/>
      <c r="WQF83"/>
      <c r="WQG83"/>
      <c r="WQH83"/>
      <c r="WQI83"/>
      <c r="WQJ83"/>
      <c r="WQK83"/>
      <c r="WQL83"/>
      <c r="WQM83"/>
      <c r="WQN83"/>
      <c r="WQO83"/>
      <c r="WQP83"/>
      <c r="WQQ83"/>
      <c r="WQR83"/>
      <c r="WQS83"/>
      <c r="WQT83"/>
      <c r="WQU83"/>
      <c r="WQV83"/>
      <c r="WQW83"/>
      <c r="WQX83"/>
      <c r="WQY83"/>
      <c r="WQZ83"/>
      <c r="WRA83"/>
      <c r="WRB83"/>
      <c r="WRC83"/>
      <c r="WRD83"/>
      <c r="WRE83"/>
      <c r="WRF83"/>
      <c r="WRG83"/>
      <c r="WRH83"/>
      <c r="WRI83"/>
      <c r="WRJ83"/>
      <c r="WRK83"/>
      <c r="WRL83"/>
      <c r="WRM83"/>
      <c r="WRN83"/>
      <c r="WRO83"/>
      <c r="WRP83"/>
      <c r="WRQ83"/>
      <c r="WRR83"/>
      <c r="WRS83"/>
      <c r="WRT83"/>
      <c r="WRU83"/>
      <c r="WRV83"/>
      <c r="WRW83"/>
      <c r="WRX83"/>
      <c r="WRY83"/>
      <c r="WRZ83"/>
      <c r="WSA83"/>
      <c r="WSB83"/>
      <c r="WSC83"/>
      <c r="WSD83"/>
      <c r="WSE83"/>
      <c r="WSF83"/>
      <c r="WSG83"/>
      <c r="WSH83"/>
      <c r="WSI83"/>
      <c r="WSJ83"/>
      <c r="WSK83"/>
      <c r="WSL83"/>
      <c r="WSM83"/>
      <c r="WSN83"/>
      <c r="WSO83"/>
      <c r="WSP83"/>
      <c r="WSQ83"/>
      <c r="WSR83"/>
      <c r="WSS83"/>
      <c r="WST83"/>
      <c r="WSU83"/>
      <c r="WSV83"/>
      <c r="WSW83"/>
      <c r="WSX83"/>
      <c r="WSY83"/>
      <c r="WSZ83"/>
      <c r="WTA83"/>
      <c r="WTB83"/>
      <c r="WTC83"/>
      <c r="WTD83"/>
      <c r="WTE83"/>
      <c r="WTF83"/>
      <c r="WTG83"/>
      <c r="WTH83"/>
      <c r="WTI83"/>
      <c r="WTJ83"/>
      <c r="WTK83"/>
      <c r="WTL83"/>
      <c r="WTM83"/>
      <c r="WTN83"/>
      <c r="WTO83"/>
      <c r="WTP83"/>
      <c r="WTQ83"/>
      <c r="WTR83"/>
      <c r="WTS83"/>
      <c r="WTT83"/>
      <c r="WTU83"/>
      <c r="WTV83"/>
      <c r="WTW83"/>
      <c r="WTX83"/>
      <c r="WTY83"/>
      <c r="WTZ83"/>
      <c r="WUA83"/>
      <c r="WUB83"/>
      <c r="WUC83"/>
      <c r="WUD83"/>
      <c r="WUE83"/>
      <c r="WUF83"/>
      <c r="WUG83"/>
      <c r="WUH83"/>
      <c r="WUI83"/>
      <c r="WUJ83"/>
      <c r="WUK83"/>
      <c r="WUL83"/>
      <c r="WUM83"/>
      <c r="WUN83"/>
      <c r="WUO83"/>
      <c r="WUP83"/>
      <c r="WUQ83"/>
      <c r="WUR83"/>
      <c r="WUS83"/>
      <c r="WUT83"/>
      <c r="WUU83"/>
      <c r="WUV83"/>
      <c r="WUW83"/>
      <c r="WUX83"/>
      <c r="WUY83"/>
      <c r="WUZ83"/>
      <c r="WVA83"/>
      <c r="WVB83"/>
      <c r="WVC83"/>
      <c r="WVD83"/>
      <c r="WVE83"/>
      <c r="WVF83"/>
      <c r="WVG83"/>
      <c r="WVH83"/>
      <c r="WVI83"/>
      <c r="WVJ83"/>
      <c r="WVK83"/>
      <c r="WVL83"/>
      <c r="WVM83"/>
      <c r="WVN83"/>
      <c r="WVO83"/>
      <c r="WVP83"/>
      <c r="WVQ83"/>
      <c r="WVR83"/>
      <c r="WVS83"/>
      <c r="WVT83"/>
      <c r="WVU83"/>
      <c r="WVV83"/>
      <c r="WVW83"/>
      <c r="WVX83"/>
      <c r="WVY83"/>
      <c r="WVZ83"/>
      <c r="WWA83"/>
      <c r="WWB83"/>
      <c r="WWC83"/>
      <c r="WWD83"/>
      <c r="WWE83"/>
      <c r="WWF83"/>
      <c r="WWG83"/>
      <c r="WWH83"/>
      <c r="WWI83"/>
      <c r="WWJ83"/>
      <c r="WWK83"/>
      <c r="WWL83"/>
      <c r="WWM83"/>
      <c r="WWN83"/>
      <c r="WWO83"/>
      <c r="WWP83"/>
      <c r="WWQ83"/>
      <c r="WWR83"/>
      <c r="WWS83"/>
      <c r="WWT83"/>
      <c r="WWU83"/>
      <c r="WWV83"/>
      <c r="WWW83"/>
      <c r="WWX83"/>
      <c r="WWY83"/>
      <c r="WWZ83"/>
      <c r="WXA83"/>
      <c r="WXB83"/>
      <c r="WXC83"/>
      <c r="WXD83"/>
      <c r="WXE83"/>
      <c r="WXF83"/>
      <c r="WXG83"/>
      <c r="WXH83"/>
      <c r="WXI83"/>
      <c r="WXJ83"/>
      <c r="WXK83"/>
      <c r="WXL83"/>
      <c r="WXM83"/>
      <c r="WXN83"/>
      <c r="WXO83"/>
      <c r="WXP83"/>
      <c r="WXQ83"/>
      <c r="WXR83"/>
      <c r="WXS83"/>
      <c r="WXT83"/>
      <c r="WXU83"/>
      <c r="WXV83"/>
      <c r="WXW83"/>
      <c r="WXX83"/>
      <c r="WXY83"/>
      <c r="WXZ83"/>
      <c r="WYA83"/>
      <c r="WYB83"/>
      <c r="WYC83"/>
      <c r="WYD83"/>
      <c r="WYE83"/>
      <c r="WYF83"/>
      <c r="WYG83"/>
      <c r="WYH83"/>
      <c r="WYI83"/>
      <c r="WYJ83"/>
      <c r="WYK83"/>
      <c r="WYL83"/>
      <c r="WYM83"/>
      <c r="WYN83"/>
      <c r="WYO83"/>
      <c r="WYP83"/>
      <c r="WYQ83"/>
      <c r="WYR83"/>
      <c r="WYS83"/>
      <c r="WYT83"/>
      <c r="WYU83"/>
      <c r="WYV83"/>
      <c r="WYW83"/>
      <c r="WYX83"/>
      <c r="WYY83"/>
      <c r="WYZ83"/>
      <c r="WZA83"/>
      <c r="WZB83"/>
      <c r="WZC83"/>
      <c r="WZD83"/>
      <c r="WZE83"/>
      <c r="WZF83"/>
      <c r="WZG83"/>
      <c r="WZH83"/>
      <c r="WZI83"/>
      <c r="WZJ83"/>
      <c r="WZK83"/>
      <c r="WZL83"/>
      <c r="WZM83"/>
      <c r="WZN83"/>
      <c r="WZO83"/>
      <c r="WZP83"/>
      <c r="WZQ83"/>
      <c r="WZR83"/>
      <c r="WZS83"/>
      <c r="WZT83"/>
      <c r="WZU83"/>
      <c r="WZV83"/>
      <c r="WZW83"/>
      <c r="WZX83"/>
      <c r="WZY83"/>
      <c r="WZZ83"/>
      <c r="XAA83"/>
      <c r="XAB83"/>
      <c r="XAC83"/>
      <c r="XAD83"/>
      <c r="XAE83"/>
      <c r="XAF83"/>
      <c r="XAG83"/>
      <c r="XAH83"/>
      <c r="XAI83"/>
      <c r="XAJ83"/>
      <c r="XAK83"/>
      <c r="XAL83"/>
      <c r="XAM83"/>
      <c r="XAN83"/>
      <c r="XAO83"/>
      <c r="XAP83"/>
      <c r="XAQ83"/>
      <c r="XAR83"/>
      <c r="XAS83"/>
      <c r="XAT83"/>
      <c r="XAU83"/>
      <c r="XAV83"/>
      <c r="XAW83"/>
      <c r="XAX83"/>
      <c r="XAY83"/>
      <c r="XAZ83"/>
      <c r="XBA83"/>
      <c r="XBB83"/>
      <c r="XBC83"/>
      <c r="XBD83"/>
      <c r="XBE83"/>
      <c r="XBF83"/>
      <c r="XBG83"/>
      <c r="XBH83"/>
      <c r="XBI83"/>
      <c r="XBJ83"/>
      <c r="XBK83"/>
      <c r="XBL83"/>
      <c r="XBM83"/>
      <c r="XBN83"/>
      <c r="XBO83"/>
      <c r="XBP83"/>
      <c r="XBQ83"/>
      <c r="XBR83"/>
      <c r="XBS83"/>
      <c r="XBT83"/>
      <c r="XBU83"/>
      <c r="XBV83"/>
      <c r="XBW83"/>
      <c r="XBX83"/>
      <c r="XBY83"/>
      <c r="XBZ83"/>
      <c r="XCA83"/>
      <c r="XCB83"/>
      <c r="XCC83"/>
      <c r="XCD83"/>
      <c r="XCE83"/>
      <c r="XCF83"/>
      <c r="XCG83"/>
      <c r="XCH83"/>
      <c r="XCI83"/>
      <c r="XCJ83"/>
      <c r="XCK83"/>
      <c r="XCL83"/>
      <c r="XCM83"/>
      <c r="XCN83"/>
      <c r="XCO83"/>
      <c r="XCP83"/>
      <c r="XCQ83"/>
      <c r="XCR83"/>
      <c r="XCS83"/>
      <c r="XCT83"/>
      <c r="XCU83"/>
      <c r="XCV83"/>
      <c r="XCW83"/>
      <c r="XCX83"/>
      <c r="XCY83"/>
      <c r="XCZ83"/>
      <c r="XDA83"/>
      <c r="XDB83"/>
      <c r="XDC83"/>
      <c r="XDD83"/>
      <c r="XDE83"/>
      <c r="XDF83"/>
      <c r="XDG83"/>
      <c r="XDH83"/>
      <c r="XDI83"/>
      <c r="XDJ83"/>
      <c r="XDK83"/>
      <c r="XDL83"/>
      <c r="XDM83"/>
      <c r="XDN83"/>
      <c r="XDO83"/>
      <c r="XDP83"/>
      <c r="XDQ83"/>
      <c r="XDR83"/>
      <c r="XDS83"/>
      <c r="XDT83"/>
      <c r="XDU83"/>
      <c r="XDV83"/>
      <c r="XDW83"/>
      <c r="XDX83"/>
      <c r="XDY83"/>
      <c r="XDZ83"/>
      <c r="XEA83"/>
      <c r="XEB83"/>
      <c r="XEC83"/>
      <c r="XED83"/>
      <c r="XEE83"/>
      <c r="XEF83"/>
      <c r="XEG83"/>
      <c r="XEH83"/>
      <c r="XEI83"/>
      <c r="XEJ83"/>
      <c r="XEK83"/>
      <c r="XEL83"/>
      <c r="XEM83"/>
      <c r="XEN83"/>
      <c r="XEO83"/>
      <c r="XEP83"/>
      <c r="XEQ83"/>
      <c r="XER83"/>
      <c r="XES83"/>
    </row>
    <row r="84" spans="1:16373" ht="15.75">
      <c r="A84" s="328" t="s">
        <v>58</v>
      </c>
      <c r="B84" s="329"/>
      <c r="C84" s="329"/>
      <c r="D84" s="329"/>
      <c r="E84" s="330"/>
      <c r="H84" s="10"/>
      <c r="I84" s="250">
        <f>I83-SubAwards!D75</f>
        <v>0</v>
      </c>
      <c r="J84" s="10"/>
      <c r="K84" s="26"/>
      <c r="L84"/>
      <c r="M84" s="32"/>
      <c r="N84" s="250">
        <f>N83-SubAwards!E75</f>
        <v>0</v>
      </c>
      <c r="O84" s="10"/>
      <c r="P84" s="26"/>
      <c r="Q84"/>
      <c r="R84" s="10"/>
      <c r="S84" s="250">
        <f>S83-SubAwards!F75</f>
        <v>0</v>
      </c>
      <c r="T84" s="26"/>
      <c r="U84" s="26"/>
      <c r="W84" s="10"/>
      <c r="X84" s="250">
        <f>X83-SubAwards!G75</f>
        <v>0</v>
      </c>
      <c r="Y84" s="10"/>
      <c r="Z84" s="26"/>
      <c r="AA84"/>
      <c r="AB84" s="10"/>
      <c r="AC84" s="250">
        <f>AC83-SubAwards!H75</f>
        <v>0</v>
      </c>
      <c r="AD84" s="320">
        <f>SUM(I84:AC84)</f>
        <v>0</v>
      </c>
      <c r="AE84" s="10"/>
      <c r="AF84" s="10"/>
      <c r="AG84" s="10"/>
      <c r="AH84"/>
      <c r="AI84"/>
      <c r="AK84"/>
      <c r="AL84"/>
      <c r="AM84"/>
      <c r="AN84"/>
      <c r="AO84"/>
    </row>
    <row r="85" spans="1:16373" ht="15.75">
      <c r="A85" s="328" t="s">
        <v>110</v>
      </c>
      <c r="B85" s="329"/>
      <c r="C85" s="329"/>
      <c r="D85" s="329"/>
      <c r="E85" s="330"/>
      <c r="H85" s="10"/>
      <c r="I85" s="250">
        <f>I44+I48+I58+I61+I64+I78+I79</f>
        <v>0</v>
      </c>
      <c r="J85" s="10"/>
      <c r="K85" s="26"/>
      <c r="L85"/>
      <c r="M85" s="32"/>
      <c r="N85" s="250">
        <f>N44+N48+N58+N61+N64+N78+N79</f>
        <v>0</v>
      </c>
      <c r="O85" s="10"/>
      <c r="P85" s="26"/>
      <c r="Q85"/>
      <c r="R85" s="10"/>
      <c r="S85" s="250">
        <f>S44+S48+S58+S61+S64+S78+S79</f>
        <v>0</v>
      </c>
      <c r="T85" s="26"/>
      <c r="U85" s="26"/>
      <c r="W85" s="10"/>
      <c r="X85" s="250">
        <f>X44+X48+X58+X61+X64+X78+X79</f>
        <v>0</v>
      </c>
      <c r="Y85" s="10"/>
      <c r="Z85" s="26"/>
      <c r="AA85"/>
      <c r="AB85" s="10"/>
      <c r="AC85" s="250">
        <f>AC44+AC48+AC58+AC61+AC64+AC78+AC79</f>
        <v>0</v>
      </c>
      <c r="AD85" s="320">
        <f>SUM(I85:AC85)</f>
        <v>0</v>
      </c>
      <c r="AE85" s="10"/>
      <c r="AF85" s="10"/>
      <c r="AG85" s="10"/>
      <c r="AH85"/>
      <c r="AI85"/>
      <c r="AK85"/>
      <c r="AL85"/>
      <c r="AM85"/>
      <c r="AN85"/>
      <c r="AO85"/>
    </row>
    <row r="86" spans="1:16373" ht="16.5" thickBot="1">
      <c r="A86" s="328" t="s">
        <v>44</v>
      </c>
      <c r="B86" s="329"/>
      <c r="C86" s="329"/>
      <c r="D86" s="329"/>
      <c r="E86" s="330"/>
      <c r="H86" s="10"/>
      <c r="I86" s="250">
        <f>ROUNDUP(I85*I82,0)</f>
        <v>0</v>
      </c>
      <c r="J86" s="10"/>
      <c r="K86" s="26"/>
      <c r="L86" s="10"/>
      <c r="M86" s="32"/>
      <c r="N86" s="250">
        <f>ROUNDUP(N85*N82,0)</f>
        <v>0</v>
      </c>
      <c r="O86" s="10"/>
      <c r="P86" s="26"/>
      <c r="Q86"/>
      <c r="R86" s="10"/>
      <c r="S86" s="250">
        <f>ROUNDUP(S85*S82,0)</f>
        <v>0</v>
      </c>
      <c r="T86" s="115"/>
      <c r="U86" s="26"/>
      <c r="W86" s="10"/>
      <c r="X86" s="250">
        <f>ROUNDUP(X85*X82,0)</f>
        <v>0</v>
      </c>
      <c r="Y86" s="10"/>
      <c r="Z86" s="26"/>
      <c r="AA86"/>
      <c r="AB86" s="10"/>
      <c r="AC86" s="250">
        <f>ROUNDUP(AC85*AC82,0)</f>
        <v>0</v>
      </c>
      <c r="AD86" s="320">
        <f>SUM(I86:AC86)</f>
        <v>0</v>
      </c>
      <c r="AE86" s="359"/>
      <c r="AF86" s="358"/>
      <c r="AG86" s="358"/>
      <c r="AH86"/>
      <c r="AI86"/>
      <c r="AK86"/>
      <c r="AL86"/>
      <c r="AM86"/>
      <c r="AN86"/>
      <c r="AO86"/>
    </row>
    <row r="87" spans="1:16373" ht="16.5" thickBot="1">
      <c r="A87" s="331" t="s">
        <v>59</v>
      </c>
      <c r="B87" s="332"/>
      <c r="C87" s="332"/>
      <c r="D87" s="332"/>
      <c r="E87" s="333"/>
      <c r="F87" s="53"/>
      <c r="G87" s="53"/>
      <c r="H87" s="54"/>
      <c r="I87" s="251">
        <f>I86+I83</f>
        <v>0</v>
      </c>
      <c r="J87" s="54"/>
      <c r="K87" s="55"/>
      <c r="L87" s="53"/>
      <c r="M87" s="56"/>
      <c r="N87" s="251">
        <f>N83+N86</f>
        <v>0</v>
      </c>
      <c r="O87" s="54"/>
      <c r="P87" s="55"/>
      <c r="Q87" s="53"/>
      <c r="R87" s="54"/>
      <c r="S87" s="251">
        <f>S83+S86</f>
        <v>0</v>
      </c>
      <c r="T87" s="114"/>
      <c r="U87" s="55"/>
      <c r="V87" s="53"/>
      <c r="W87" s="54"/>
      <c r="X87" s="251">
        <f>X83+X86</f>
        <v>0</v>
      </c>
      <c r="Y87" s="54"/>
      <c r="Z87" s="55"/>
      <c r="AA87" s="53"/>
      <c r="AB87" s="54"/>
      <c r="AC87" s="251">
        <f>AC83+AC86</f>
        <v>0</v>
      </c>
      <c r="AD87" s="321">
        <f>SUM(I87:AC87)</f>
        <v>0</v>
      </c>
      <c r="AE87" s="10"/>
      <c r="AF87" s="26"/>
      <c r="AG87" s="26"/>
      <c r="AH87"/>
      <c r="AI87" s="10"/>
      <c r="AJ87" s="5"/>
      <c r="AN87" s="254"/>
      <c r="AO87"/>
    </row>
    <row r="88" spans="1:16373" ht="13.5" thickBot="1">
      <c r="T88" s="38"/>
      <c r="U88" s="38"/>
      <c r="X88" s="224"/>
      <c r="AA88" s="38"/>
      <c r="AB88" s="26"/>
      <c r="AF88"/>
      <c r="AH88" s="10"/>
      <c r="AI88" s="10"/>
      <c r="AK88" s="10"/>
    </row>
    <row r="89" spans="1:16373" ht="21" customHeight="1" thickTop="1">
      <c r="A89" s="636" t="s">
        <v>161</v>
      </c>
      <c r="B89" s="637"/>
      <c r="C89" s="624" t="s">
        <v>162</v>
      </c>
      <c r="D89" s="625"/>
      <c r="E89" s="626"/>
      <c r="F89" s="627" t="s">
        <v>173</v>
      </c>
      <c r="G89" s="628"/>
      <c r="H89" s="629"/>
      <c r="I89" s="640" t="s">
        <v>172</v>
      </c>
      <c r="T89" s="38"/>
      <c r="U89" s="38"/>
      <c r="X89" s="224"/>
      <c r="AA89" s="38"/>
      <c r="AB89" s="26"/>
      <c r="AF89"/>
      <c r="AH89" s="10"/>
      <c r="AI89" s="10"/>
      <c r="AK89" s="10"/>
    </row>
    <row r="90" spans="1:16373" ht="25.5">
      <c r="A90" s="638"/>
      <c r="B90" s="639"/>
      <c r="C90" s="456" t="s">
        <v>48</v>
      </c>
      <c r="D90" s="457" t="s">
        <v>163</v>
      </c>
      <c r="E90" s="467" t="s">
        <v>171</v>
      </c>
      <c r="F90" s="459" t="s">
        <v>170</v>
      </c>
      <c r="G90" s="460" t="s">
        <v>164</v>
      </c>
      <c r="H90" s="458" t="s">
        <v>19</v>
      </c>
      <c r="I90" s="641"/>
      <c r="T90" s="38"/>
      <c r="U90" s="38"/>
      <c r="X90" s="224"/>
      <c r="AA90" s="38"/>
      <c r="AB90" s="26"/>
      <c r="AF90"/>
      <c r="AH90" s="10"/>
      <c r="AI90" s="10"/>
      <c r="AK90" s="10"/>
    </row>
    <row r="91" spans="1:16373">
      <c r="A91" s="630" t="s">
        <v>165</v>
      </c>
      <c r="B91" s="631"/>
      <c r="C91" s="445">
        <f>SUM(D91:E91)</f>
        <v>0</v>
      </c>
      <c r="D91" s="446">
        <f>'Federal Detail'!I42+'Federal Detail'!N42+'Federal Detail'!S42+'Federal Detail'!X42+'Federal Detail'!AC42</f>
        <v>0</v>
      </c>
      <c r="E91" s="446">
        <f>H42+M42+R42+W42+AB42</f>
        <v>0</v>
      </c>
      <c r="F91" s="461"/>
      <c r="G91" s="462"/>
      <c r="H91" s="463"/>
      <c r="I91" s="468">
        <f>F91+G91+H91</f>
        <v>0</v>
      </c>
      <c r="T91" s="38"/>
      <c r="U91" s="38"/>
      <c r="X91" s="224"/>
      <c r="AA91" s="38"/>
      <c r="AB91" s="26"/>
      <c r="AF91"/>
      <c r="AH91" s="10"/>
      <c r="AI91" s="10"/>
      <c r="AK91" s="10"/>
    </row>
    <row r="92" spans="1:16373">
      <c r="A92" s="630" t="s">
        <v>166</v>
      </c>
      <c r="B92" s="631"/>
      <c r="C92" s="445">
        <f t="shared" ref="C92:C96" si="0">SUM(D92:E92)</f>
        <v>0</v>
      </c>
      <c r="D92" s="446">
        <f>'Federal Detail'!J42+'Federal Detail'!O42+'Federal Detail'!T42+'Federal Detail'!Y42+'Federal Detail'!AD42</f>
        <v>0</v>
      </c>
      <c r="E92" s="446">
        <f>I42+N42+S42+X42+AC42</f>
        <v>0</v>
      </c>
      <c r="F92" s="464"/>
      <c r="G92" s="465"/>
      <c r="H92" s="466"/>
      <c r="I92" s="468">
        <f>F92+G92+H92</f>
        <v>0</v>
      </c>
      <c r="T92" s="38"/>
      <c r="U92" s="38"/>
      <c r="X92" s="224"/>
      <c r="AA92" s="38"/>
      <c r="AB92" s="26"/>
      <c r="AF92"/>
      <c r="AH92" s="10"/>
      <c r="AI92" s="10"/>
      <c r="AK92" s="10"/>
    </row>
    <row r="93" spans="1:16373">
      <c r="A93" s="630" t="s">
        <v>38</v>
      </c>
      <c r="B93" s="631"/>
      <c r="C93" s="445">
        <f t="shared" si="0"/>
        <v>0</v>
      </c>
      <c r="D93" s="446">
        <f>'Federal Detail'!AE84-'Federal Detail'!AE42</f>
        <v>0</v>
      </c>
      <c r="E93" s="446">
        <f>AD83-AD42</f>
        <v>0</v>
      </c>
      <c r="F93" s="464"/>
      <c r="G93" s="465"/>
      <c r="H93" s="466"/>
      <c r="I93" s="468">
        <f t="shared" ref="I93" si="1">F93+G93+H93</f>
        <v>0</v>
      </c>
      <c r="T93" s="38"/>
      <c r="U93" s="38"/>
      <c r="X93" s="224"/>
      <c r="AA93" s="38"/>
      <c r="AB93" s="26"/>
      <c r="AF93"/>
      <c r="AH93" s="10"/>
      <c r="AI93" s="10"/>
      <c r="AK93" s="10"/>
    </row>
    <row r="94" spans="1:16373">
      <c r="A94" s="632" t="s">
        <v>167</v>
      </c>
      <c r="B94" s="633"/>
      <c r="C94" s="447">
        <f>SUM(C91:C93)</f>
        <v>0</v>
      </c>
      <c r="D94" s="448">
        <f t="shared" ref="D94:H94" si="2">SUM(D91:D93)</f>
        <v>0</v>
      </c>
      <c r="E94" s="448">
        <f t="shared" si="2"/>
        <v>0</v>
      </c>
      <c r="F94" s="449">
        <f>SUM(F91:F93)</f>
        <v>0</v>
      </c>
      <c r="G94" s="450">
        <f t="shared" si="2"/>
        <v>0</v>
      </c>
      <c r="H94" s="451">
        <f t="shared" si="2"/>
        <v>0</v>
      </c>
      <c r="I94" s="669">
        <f>SUM(I91:I93)</f>
        <v>0</v>
      </c>
      <c r="T94" s="38"/>
      <c r="U94" s="38"/>
      <c r="X94" s="224"/>
      <c r="AA94" s="38"/>
      <c r="AB94" s="26"/>
      <c r="AF94"/>
      <c r="AH94" s="10"/>
      <c r="AI94" s="10"/>
      <c r="AK94" s="10"/>
    </row>
    <row r="95" spans="1:16373">
      <c r="A95" s="630" t="s">
        <v>168</v>
      </c>
      <c r="B95" s="631"/>
      <c r="C95" s="445">
        <f t="shared" si="0"/>
        <v>0</v>
      </c>
      <c r="D95" s="446">
        <f>'Federal Detail'!J87+'Federal Detail'!O87+'Federal Detail'!T87+'Federal Detail'!Y87+'Federal Detail'!AD87</f>
        <v>0</v>
      </c>
      <c r="E95" s="446">
        <f>I86+N86+S86+X86+AC86</f>
        <v>0</v>
      </c>
      <c r="F95" s="464"/>
      <c r="G95" s="465"/>
      <c r="H95" s="466"/>
      <c r="I95" s="468">
        <f>F95+G95+H95</f>
        <v>0</v>
      </c>
      <c r="T95" s="38"/>
      <c r="U95" s="38"/>
      <c r="X95" s="224"/>
      <c r="AA95" s="38"/>
      <c r="AB95" s="26"/>
      <c r="AF95"/>
      <c r="AH95" s="10"/>
      <c r="AI95" s="10"/>
      <c r="AK95" s="10"/>
    </row>
    <row r="96" spans="1:16373" ht="13.5" thickBot="1">
      <c r="A96" s="634" t="s">
        <v>169</v>
      </c>
      <c r="B96" s="635"/>
      <c r="C96" s="452">
        <f t="shared" si="0"/>
        <v>0</v>
      </c>
      <c r="D96" s="453">
        <f>SUM(D94:D95)</f>
        <v>0</v>
      </c>
      <c r="E96" s="453">
        <f>SUM(E94:E95)</f>
        <v>0</v>
      </c>
      <c r="F96" s="454">
        <f>SUM(F94:F95)</f>
        <v>0</v>
      </c>
      <c r="G96" s="453">
        <f>SUM(G94:G95)</f>
        <v>0</v>
      </c>
      <c r="H96" s="455">
        <f>SUM(H94:H95)</f>
        <v>0</v>
      </c>
      <c r="I96" s="668">
        <f>I94+I95</f>
        <v>0</v>
      </c>
      <c r="T96" s="38"/>
      <c r="U96" s="38"/>
      <c r="X96" s="224"/>
      <c r="AA96" s="38"/>
      <c r="AB96" s="26"/>
      <c r="AF96"/>
      <c r="AH96" s="10"/>
      <c r="AI96" s="10"/>
      <c r="AK96" s="10"/>
    </row>
    <row r="97" spans="1:28" ht="13.5" thickTop="1">
      <c r="T97" s="38"/>
      <c r="U97" s="38"/>
      <c r="AA97" s="38"/>
      <c r="AB97" s="26"/>
    </row>
    <row r="98" spans="1:28" ht="13.5" thickBot="1">
      <c r="T98" s="38"/>
      <c r="U98" s="38"/>
      <c r="AA98" s="38"/>
      <c r="AB98" s="26"/>
    </row>
    <row r="99" spans="1:28" ht="16.5" thickBot="1">
      <c r="A99" s="621" t="s">
        <v>96</v>
      </c>
      <c r="B99" s="622"/>
      <c r="C99" s="622"/>
      <c r="D99" s="623"/>
      <c r="AA99" s="38"/>
      <c r="AB99" s="26"/>
    </row>
    <row r="100" spans="1:28">
      <c r="A100" s="574"/>
      <c r="B100" s="566"/>
      <c r="C100" s="566"/>
      <c r="D100" s="567"/>
      <c r="E100" s="565"/>
      <c r="F100" s="566"/>
      <c r="G100" s="566"/>
      <c r="H100" s="566"/>
      <c r="I100" s="566"/>
      <c r="J100" s="567"/>
      <c r="K100" s="556"/>
      <c r="L100" s="557"/>
      <c r="M100" s="557"/>
      <c r="N100" s="557"/>
      <c r="O100" s="557"/>
      <c r="P100" s="557"/>
      <c r="Q100" s="558"/>
      <c r="AA100" s="38"/>
      <c r="AB100" s="26"/>
    </row>
    <row r="101" spans="1:28">
      <c r="A101" s="568"/>
      <c r="B101" s="569"/>
      <c r="C101" s="569"/>
      <c r="D101" s="570"/>
      <c r="E101" s="568"/>
      <c r="F101" s="569"/>
      <c r="G101" s="569"/>
      <c r="H101" s="569"/>
      <c r="I101" s="569"/>
      <c r="J101" s="570"/>
      <c r="K101" s="559"/>
      <c r="L101" s="560"/>
      <c r="M101" s="560"/>
      <c r="N101" s="560"/>
      <c r="O101" s="560"/>
      <c r="P101" s="560"/>
      <c r="Q101" s="561"/>
      <c r="AA101" s="38"/>
      <c r="AB101" s="26"/>
    </row>
    <row r="102" spans="1:28">
      <c r="A102" s="568"/>
      <c r="B102" s="569"/>
      <c r="C102" s="569"/>
      <c r="D102" s="570"/>
      <c r="E102" s="568"/>
      <c r="F102" s="569"/>
      <c r="G102" s="569"/>
      <c r="H102" s="569"/>
      <c r="I102" s="569"/>
      <c r="J102" s="570"/>
      <c r="K102" s="559"/>
      <c r="L102" s="560"/>
      <c r="M102" s="560"/>
      <c r="N102" s="560"/>
      <c r="O102" s="560"/>
      <c r="P102" s="560"/>
      <c r="Q102" s="561"/>
      <c r="AA102" s="38"/>
      <c r="AB102" s="26"/>
    </row>
    <row r="103" spans="1:28">
      <c r="A103" s="568"/>
      <c r="B103" s="569"/>
      <c r="C103" s="569"/>
      <c r="D103" s="570"/>
      <c r="E103" s="568"/>
      <c r="F103" s="569"/>
      <c r="G103" s="569"/>
      <c r="H103" s="569"/>
      <c r="I103" s="569"/>
      <c r="J103" s="570"/>
      <c r="K103" s="559"/>
      <c r="L103" s="560"/>
      <c r="M103" s="560"/>
      <c r="N103" s="560"/>
      <c r="O103" s="560"/>
      <c r="P103" s="560"/>
      <c r="Q103" s="561"/>
      <c r="AB103" s="10"/>
    </row>
    <row r="104" spans="1:28">
      <c r="A104" s="568"/>
      <c r="B104" s="569"/>
      <c r="C104" s="569"/>
      <c r="D104" s="570"/>
      <c r="E104" s="568"/>
      <c r="F104" s="569"/>
      <c r="G104" s="569"/>
      <c r="H104" s="569"/>
      <c r="I104" s="569"/>
      <c r="J104" s="570"/>
      <c r="K104" s="559"/>
      <c r="L104" s="560"/>
      <c r="M104" s="560"/>
      <c r="N104" s="560"/>
      <c r="O104" s="560"/>
      <c r="P104" s="560"/>
      <c r="Q104" s="561"/>
      <c r="AB104" s="10"/>
    </row>
    <row r="105" spans="1:28">
      <c r="A105" s="568"/>
      <c r="B105" s="569"/>
      <c r="C105" s="569"/>
      <c r="D105" s="570"/>
      <c r="E105" s="568"/>
      <c r="F105" s="569"/>
      <c r="G105" s="569"/>
      <c r="H105" s="569"/>
      <c r="I105" s="569"/>
      <c r="J105" s="570"/>
      <c r="K105" s="559"/>
      <c r="L105" s="560"/>
      <c r="M105" s="560"/>
      <c r="N105" s="560"/>
      <c r="O105" s="560"/>
      <c r="P105" s="560"/>
      <c r="Q105" s="561"/>
      <c r="AB105" s="10"/>
    </row>
    <row r="106" spans="1:28">
      <c r="A106" s="568"/>
      <c r="B106" s="569"/>
      <c r="C106" s="569"/>
      <c r="D106" s="570"/>
      <c r="E106" s="568"/>
      <c r="F106" s="569"/>
      <c r="G106" s="569"/>
      <c r="H106" s="569"/>
      <c r="I106" s="569"/>
      <c r="J106" s="570"/>
      <c r="K106" s="559"/>
      <c r="L106" s="560"/>
      <c r="M106" s="560"/>
      <c r="N106" s="560"/>
      <c r="O106" s="560"/>
      <c r="P106" s="560"/>
      <c r="Q106" s="561"/>
      <c r="AB106" s="10"/>
    </row>
    <row r="107" spans="1:28">
      <c r="A107" s="568"/>
      <c r="B107" s="569"/>
      <c r="C107" s="569"/>
      <c r="D107" s="570"/>
      <c r="E107" s="568"/>
      <c r="F107" s="569"/>
      <c r="G107" s="569"/>
      <c r="H107" s="569"/>
      <c r="I107" s="569"/>
      <c r="J107" s="570"/>
      <c r="K107" s="559"/>
      <c r="L107" s="560"/>
      <c r="M107" s="560"/>
      <c r="N107" s="560"/>
      <c r="O107" s="560"/>
      <c r="P107" s="560"/>
      <c r="Q107" s="561"/>
      <c r="AB107" s="10"/>
    </row>
    <row r="108" spans="1:28">
      <c r="A108" s="568"/>
      <c r="B108" s="569"/>
      <c r="C108" s="569"/>
      <c r="D108" s="570"/>
      <c r="E108" s="568"/>
      <c r="F108" s="569"/>
      <c r="G108" s="569"/>
      <c r="H108" s="569"/>
      <c r="I108" s="569"/>
      <c r="J108" s="570"/>
      <c r="K108" s="559"/>
      <c r="L108" s="560"/>
      <c r="M108" s="560"/>
      <c r="N108" s="560"/>
      <c r="O108" s="560"/>
      <c r="P108" s="560"/>
      <c r="Q108" s="561"/>
      <c r="AB108" s="10"/>
    </row>
    <row r="109" spans="1:28">
      <c r="A109" s="568"/>
      <c r="B109" s="569"/>
      <c r="C109" s="569"/>
      <c r="D109" s="570"/>
      <c r="E109" s="568"/>
      <c r="F109" s="569"/>
      <c r="G109" s="569"/>
      <c r="H109" s="569"/>
      <c r="I109" s="569"/>
      <c r="J109" s="570"/>
      <c r="K109" s="559"/>
      <c r="L109" s="560"/>
      <c r="M109" s="560"/>
      <c r="N109" s="560"/>
      <c r="O109" s="560"/>
      <c r="P109" s="560"/>
      <c r="Q109" s="561"/>
      <c r="AB109" s="10"/>
    </row>
    <row r="110" spans="1:28" ht="13.5" thickBot="1">
      <c r="A110" s="571"/>
      <c r="B110" s="572"/>
      <c r="C110" s="572"/>
      <c r="D110" s="573"/>
      <c r="E110" s="571"/>
      <c r="F110" s="572"/>
      <c r="G110" s="572"/>
      <c r="H110" s="572"/>
      <c r="I110" s="572"/>
      <c r="J110" s="573"/>
      <c r="K110" s="562"/>
      <c r="L110" s="563"/>
      <c r="M110" s="563"/>
      <c r="N110" s="563"/>
      <c r="O110" s="563"/>
      <c r="P110" s="563"/>
      <c r="Q110" s="564"/>
      <c r="AB110" s="10"/>
    </row>
    <row r="111" spans="1:28">
      <c r="AB111" s="10"/>
    </row>
    <row r="112" spans="1:28">
      <c r="AB112" s="10"/>
    </row>
    <row r="113" spans="28:28">
      <c r="AB113" s="10"/>
    </row>
    <row r="114" spans="28:28">
      <c r="AB114" s="10"/>
    </row>
    <row r="115" spans="28:28">
      <c r="AB115" s="10"/>
    </row>
    <row r="116" spans="28:28">
      <c r="AB116" s="10"/>
    </row>
    <row r="117" spans="28:28">
      <c r="AB117" s="10"/>
    </row>
    <row r="118" spans="28:28">
      <c r="AB118" s="10"/>
    </row>
    <row r="119" spans="28:28">
      <c r="AB119" s="10"/>
    </row>
    <row r="120" spans="28:28">
      <c r="AB120" s="10"/>
    </row>
    <row r="121" spans="28:28">
      <c r="AB121" s="10"/>
    </row>
    <row r="122" spans="28:28">
      <c r="AB122" s="10"/>
    </row>
    <row r="123" spans="28:28">
      <c r="AB123" s="10"/>
    </row>
    <row r="124" spans="28:28">
      <c r="AB124" s="10"/>
    </row>
    <row r="125" spans="28:28">
      <c r="AB125" s="10"/>
    </row>
    <row r="126" spans="28:28">
      <c r="AB126" s="10"/>
    </row>
    <row r="127" spans="28:28">
      <c r="AB127" s="10"/>
    </row>
    <row r="128" spans="28:28">
      <c r="AB128" s="10"/>
    </row>
    <row r="129" spans="28:28">
      <c r="AB129" s="10"/>
    </row>
    <row r="130" spans="28:28">
      <c r="AB130" s="10"/>
    </row>
    <row r="131" spans="28:28">
      <c r="AB131" s="10"/>
    </row>
    <row r="132" spans="28:28">
      <c r="AB132" s="10"/>
    </row>
    <row r="133" spans="28:28">
      <c r="AB133" s="10"/>
    </row>
    <row r="134" spans="28:28">
      <c r="AB134" s="10"/>
    </row>
    <row r="135" spans="28:28">
      <c r="AB135" s="10"/>
    </row>
    <row r="136" spans="28:28">
      <c r="AB136" s="10"/>
    </row>
    <row r="137" spans="28:28">
      <c r="AB137" s="10"/>
    </row>
    <row r="138" spans="28:28">
      <c r="AB138" s="10"/>
    </row>
    <row r="139" spans="28:28">
      <c r="AB139" s="10"/>
    </row>
    <row r="140" spans="28:28">
      <c r="AB140" s="10"/>
    </row>
    <row r="141" spans="28:28">
      <c r="AB141" s="10"/>
    </row>
    <row r="142" spans="28:28">
      <c r="AB142" s="10"/>
    </row>
    <row r="143" spans="28:28">
      <c r="AB143" s="10"/>
    </row>
    <row r="144" spans="28:28">
      <c r="AB144" s="10"/>
    </row>
    <row r="145" spans="28:28">
      <c r="AB145" s="10"/>
    </row>
    <row r="146" spans="28:28">
      <c r="AB146" s="10"/>
    </row>
    <row r="147" spans="28:28">
      <c r="AB147" s="10"/>
    </row>
    <row r="148" spans="28:28">
      <c r="AB148" s="10"/>
    </row>
    <row r="149" spans="28:28">
      <c r="AB149" s="10"/>
    </row>
    <row r="150" spans="28:28">
      <c r="AB150" s="10"/>
    </row>
    <row r="151" spans="28:28">
      <c r="AB151" s="10"/>
    </row>
    <row r="152" spans="28:28">
      <c r="AB152" s="10"/>
    </row>
    <row r="153" spans="28:28">
      <c r="AB153" s="10"/>
    </row>
    <row r="154" spans="28:28">
      <c r="AB154" s="10"/>
    </row>
    <row r="155" spans="28:28">
      <c r="AB155" s="10"/>
    </row>
    <row r="156" spans="28:28">
      <c r="AB156" s="10"/>
    </row>
    <row r="157" spans="28:28">
      <c r="AB157" s="10"/>
    </row>
    <row r="158" spans="28:28">
      <c r="AB158" s="10"/>
    </row>
    <row r="159" spans="28:28">
      <c r="AB159" s="10"/>
    </row>
    <row r="160" spans="28:28">
      <c r="AB160" s="10"/>
    </row>
    <row r="161" spans="28:28">
      <c r="AB161" s="10"/>
    </row>
    <row r="162" spans="28:28">
      <c r="AB162" s="10"/>
    </row>
    <row r="163" spans="28:28">
      <c r="AB163" s="10"/>
    </row>
    <row r="164" spans="28:28">
      <c r="AB164" s="10"/>
    </row>
    <row r="165" spans="28:28">
      <c r="AB165" s="10"/>
    </row>
    <row r="166" spans="28:28">
      <c r="AB166" s="10"/>
    </row>
    <row r="167" spans="28:28">
      <c r="AB167" s="10"/>
    </row>
    <row r="168" spans="28:28">
      <c r="AB168" s="10"/>
    </row>
    <row r="169" spans="28:28">
      <c r="AB169" s="10"/>
    </row>
    <row r="170" spans="28:28">
      <c r="AB170" s="10"/>
    </row>
    <row r="171" spans="28:28">
      <c r="AB171" s="10"/>
    </row>
    <row r="172" spans="28:28">
      <c r="AB172" s="10"/>
    </row>
    <row r="173" spans="28:28">
      <c r="AB173" s="10"/>
    </row>
    <row r="174" spans="28:28">
      <c r="AB174" s="10"/>
    </row>
    <row r="175" spans="28:28">
      <c r="AB175" s="10"/>
    </row>
    <row r="176" spans="28:28">
      <c r="AB176" s="10"/>
    </row>
    <row r="177" spans="28:28">
      <c r="AB177" s="10"/>
    </row>
    <row r="178" spans="28:28">
      <c r="AB178" s="10"/>
    </row>
    <row r="179" spans="28:28">
      <c r="AB179" s="10"/>
    </row>
    <row r="180" spans="28:28">
      <c r="AB180" s="10"/>
    </row>
    <row r="181" spans="28:28">
      <c r="AB181" s="10"/>
    </row>
    <row r="182" spans="28:28">
      <c r="AB182" s="10"/>
    </row>
    <row r="183" spans="28:28">
      <c r="AB183" s="10"/>
    </row>
    <row r="184" spans="28:28">
      <c r="AB184" s="10"/>
    </row>
    <row r="185" spans="28:28">
      <c r="AB185" s="10"/>
    </row>
    <row r="186" spans="28:28">
      <c r="AB186" s="10"/>
    </row>
    <row r="187" spans="28:28">
      <c r="AB187" s="10"/>
    </row>
    <row r="188" spans="28:28">
      <c r="AB188" s="10"/>
    </row>
    <row r="189" spans="28:28">
      <c r="AB189" s="10"/>
    </row>
    <row r="190" spans="28:28">
      <c r="AB190" s="10"/>
    </row>
    <row r="191" spans="28:28">
      <c r="AB191" s="10"/>
    </row>
    <row r="192" spans="28:28">
      <c r="AB192" s="10"/>
    </row>
    <row r="193" spans="28:28">
      <c r="AB193" s="10"/>
    </row>
    <row r="194" spans="28:28">
      <c r="AB194" s="10"/>
    </row>
    <row r="195" spans="28:28">
      <c r="AB195" s="10"/>
    </row>
    <row r="196" spans="28:28">
      <c r="AB196" s="10"/>
    </row>
    <row r="197" spans="28:28">
      <c r="AB197" s="10"/>
    </row>
    <row r="198" spans="28:28">
      <c r="AB198" s="10"/>
    </row>
    <row r="199" spans="28:28">
      <c r="AB199" s="10"/>
    </row>
  </sheetData>
  <sheetProtection algorithmName="SHA-512" hashValue="Wrhh+7DunwzYVTs0U6OQdGWHryR+HC95KHLMrb8A8qv4MjR3mRAw90Yc3NMOIio+e6ccfITXV7qPtTA8mC3VpQ==" saltValue="LVtqdfe0pgE301kbHfUmZA==" spinCount="100000" sheet="1" formatColumns="0" formatRows="0" insertColumns="0" insertRows="0"/>
  <dataConsolidate/>
  <mergeCells count="55">
    <mergeCell ref="F45:I45"/>
    <mergeCell ref="J45:N45"/>
    <mergeCell ref="O45:S45"/>
    <mergeCell ref="E1:J3"/>
    <mergeCell ref="L1:M1"/>
    <mergeCell ref="P1:S3"/>
    <mergeCell ref="A43:D43"/>
    <mergeCell ref="A44:D44"/>
    <mergeCell ref="AA1:AD2"/>
    <mergeCell ref="B2:C2"/>
    <mergeCell ref="B3:C3"/>
    <mergeCell ref="AA3:AA4"/>
    <mergeCell ref="AB3:AB4"/>
    <mergeCell ref="AC3:AC4"/>
    <mergeCell ref="AD3:AD4"/>
    <mergeCell ref="B4:C5"/>
    <mergeCell ref="E4:G4"/>
    <mergeCell ref="H4:J4"/>
    <mergeCell ref="E5:J7"/>
    <mergeCell ref="B6:C6"/>
    <mergeCell ref="P6:S7"/>
    <mergeCell ref="AA6:AD7"/>
    <mergeCell ref="B7:C7"/>
    <mergeCell ref="B1:C1"/>
    <mergeCell ref="AI8:AJ8"/>
    <mergeCell ref="AK8:AL8"/>
    <mergeCell ref="AM8:AN8"/>
    <mergeCell ref="AO8:AP8"/>
    <mergeCell ref="B9:C9"/>
    <mergeCell ref="J9:N9"/>
    <mergeCell ref="O9:S9"/>
    <mergeCell ref="T9:X9"/>
    <mergeCell ref="Y9:AC9"/>
    <mergeCell ref="B8:C8"/>
    <mergeCell ref="E8:I8"/>
    <mergeCell ref="J8:N8"/>
    <mergeCell ref="O8:S8"/>
    <mergeCell ref="T8:X8"/>
    <mergeCell ref="Y8:AC8"/>
    <mergeCell ref="Y45:AC45"/>
    <mergeCell ref="A99:D99"/>
    <mergeCell ref="A100:D110"/>
    <mergeCell ref="E100:J110"/>
    <mergeCell ref="K100:Q110"/>
    <mergeCell ref="T45:X45"/>
    <mergeCell ref="C89:E89"/>
    <mergeCell ref="F89:H89"/>
    <mergeCell ref="A91:B91"/>
    <mergeCell ref="A92:B92"/>
    <mergeCell ref="A93:B93"/>
    <mergeCell ref="A94:B94"/>
    <mergeCell ref="A95:B95"/>
    <mergeCell ref="A96:B96"/>
    <mergeCell ref="A89:B90"/>
    <mergeCell ref="I89:I90"/>
  </mergeCells>
  <conditionalFormatting sqref="D11:D41 J11:J41 O11:O41 T11:T41 Y11:Y41">
    <cfRule type="cellIs" dxfId="5" priority="3" operator="greaterThan">
      <formula>227999</formula>
    </cfRule>
  </conditionalFormatting>
  <conditionalFormatting sqref="I91:I96">
    <cfRule type="expression" dxfId="4" priority="1">
      <formula>ROUND(I91,0)&lt;&gt;ROUND(E91,0)</formula>
    </cfRule>
  </conditionalFormatting>
  <conditionalFormatting sqref="L11:L41">
    <cfRule type="expression" dxfId="3" priority="2">
      <formula>$AE11=0</formula>
    </cfRule>
  </conditionalFormatting>
  <conditionalFormatting sqref="Q11:Q41">
    <cfRule type="expression" dxfId="2" priority="4">
      <formula>$AF11=0</formula>
    </cfRule>
  </conditionalFormatting>
  <conditionalFormatting sqref="V11:V41">
    <cfRule type="expression" dxfId="1" priority="5">
      <formula>$AG11=0</formula>
    </cfRule>
  </conditionalFormatting>
  <conditionalFormatting sqref="AA11:AA41">
    <cfRule type="expression" dxfId="0" priority="6">
      <formula>$AH11=0</formula>
    </cfRule>
  </conditionalFormatting>
  <dataValidations count="9">
    <dataValidation type="list" errorStyle="warning" allowBlank="1" showErrorMessage="1" sqref="C11:C41" xr:uid="{00000000-0002-0000-0500-000000000000}">
      <formula1>$Q$4:$S$4</formula1>
    </dataValidation>
    <dataValidation type="date" allowBlank="1" showInputMessage="1" showErrorMessage="1" sqref="B6:C7" xr:uid="{00000000-0002-0000-0500-000002000000}">
      <formula1>1</formula1>
      <formula2>73415</formula2>
    </dataValidation>
    <dataValidation type="list" errorStyle="warning" allowBlank="1" showErrorMessage="1" sqref="B11:B41" xr:uid="{00000000-0002-0000-0500-000003000000}">
      <formula1>$L$3:$L$7</formula1>
    </dataValidation>
    <dataValidation errorStyle="information" allowBlank="1" showInputMessage="1" showErrorMessage="1" errorTitle="WARNING" error="Only override calculated formula for anticipated promotions with high confidence, or salary cap reaches. Base salary calculation already includes merit increases_x000a_" promptTitle="WARNING" prompt="Only override calculated formula for anticipated promotions with high confidence, or salary cap reaches. Base salary calculation already includes merit increases" sqref="Y11:Y41 T11:T41 J11:J41 O11:O41" xr:uid="{00000000-0002-0000-0500-000004000000}"/>
    <dataValidation type="decimal" allowBlank="1" showInputMessage="1" showErrorMessage="1" error="Cannot exceed 12 months" sqref="Z11:Z41 U11:U41 F11:F41 K11:K41 P11:P41" xr:uid="{00000000-0002-0000-0500-000005000000}">
      <formula1>0</formula1>
      <formula2>12</formula2>
    </dataValidation>
    <dataValidation type="decimal" allowBlank="1" showInputMessage="1" showErrorMessage="1" error="Cannot exceed 9 months" sqref="V12:V41" xr:uid="{00000000-0002-0000-0500-000006000000}">
      <formula1>0</formula1>
      <formula2>9</formula2>
    </dataValidation>
    <dataValidation type="list" allowBlank="1" showInputMessage="1" showErrorMessage="1" error="Please select a valid escalation rate from the list_x000a_" sqref="E11:E41" xr:uid="{00000000-0002-0000-0500-000007000000}">
      <formula1>"0%, 1%, 2%, 3%, 4%, 5%"</formula1>
    </dataValidation>
    <dataValidation errorStyle="warning" allowBlank="1" showErrorMessage="1" sqref="A12:A28" xr:uid="{00000000-0002-0000-0500-000009000000}"/>
    <dataValidation type="whole" errorStyle="warning" allowBlank="1" showInputMessage="1" showErrorMessage="1" error="NIH Salary cap is $228,000 (effective 1/11/ 2026). Effective 4/16/2024, the minimum for BU postdocs with 0-2 years of BU experience is $67,500; with more than 2 years of BU experience is $70,000. See memo dated 5/20/2024." sqref="D11:D41" xr:uid="{42BB52E4-E5DA-4B22-B628-13A96849DCD8}">
      <formula1>65000</formula1>
      <formula2>228000</formula2>
    </dataValidation>
  </dataValidations>
  <pageMargins left="0.7" right="0.7" top="0.75" bottom="0.75" header="0.3" footer="0.3"/>
  <pageSetup orientation="landscape" r:id="rId1"/>
  <ignoredErrors>
    <ignoredError sqref="I94 C94" formula="1"/>
  </ignoredErrors>
  <drawing r:id="rId2"/>
  <tableParts count="3">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1815C2D76EE745A34F4A997249F61C" ma:contentTypeVersion="11" ma:contentTypeDescription="Create a new document." ma:contentTypeScope="" ma:versionID="c24516d2403440218145cbca46ed349a">
  <xsd:schema xmlns:xsd="http://www.w3.org/2001/XMLSchema" xmlns:xs="http://www.w3.org/2001/XMLSchema" xmlns:p="http://schemas.microsoft.com/office/2006/metadata/properties" xmlns:ns3="5530ea34-0caa-4e8d-b92c-2cd253049ee4" xmlns:ns4="b7aaffb7-4868-405c-b4e7-f254414e7fa4" targetNamespace="http://schemas.microsoft.com/office/2006/metadata/properties" ma:root="true" ma:fieldsID="225c916e6391e8874727f6d25ed6c118" ns3:_="" ns4:_="">
    <xsd:import namespace="5530ea34-0caa-4e8d-b92c-2cd253049ee4"/>
    <xsd:import namespace="b7aaffb7-4868-405c-b4e7-f254414e7fa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30ea34-0caa-4e8d-b92c-2cd253049ee4"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aaffb7-4868-405c-b4e7-f254414e7fa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E6CFA9D-2725-4665-8A09-51013694B4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30ea34-0caa-4e8d-b92c-2cd253049ee4"/>
    <ds:schemaRef ds:uri="b7aaffb7-4868-405c-b4e7-f254414e7f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65D819-C903-4685-AE79-6211A9E1383D}">
  <ds:schemaRefs>
    <ds:schemaRef ds:uri="http://schemas.microsoft.com/sharepoint/v3/contenttype/forms"/>
  </ds:schemaRefs>
</ds:datastoreItem>
</file>

<file path=customXml/itemProps3.xml><?xml version="1.0" encoding="utf-8"?>
<ds:datastoreItem xmlns:ds="http://schemas.openxmlformats.org/officeDocument/2006/customXml" ds:itemID="{9BB2612F-CFFC-4998-8E77-FBBA83A202BB}">
  <ds:schemaRefs>
    <ds:schemaRef ds:uri="5530ea34-0caa-4e8d-b92c-2cd253049ee4"/>
    <ds:schemaRef ds:uri="http://schemas.microsoft.com/office/2006/metadata/properties"/>
    <ds:schemaRef ds:uri="http://purl.org/dc/elements/1.1/"/>
    <ds:schemaRef ds:uri="http://www.w3.org/XML/1998/namespace"/>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b7aaffb7-4868-405c-b4e7-f254414e7fa4"/>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Federal Budget Summary</vt:lpstr>
      <vt:lpstr>Federal Detail</vt:lpstr>
      <vt:lpstr>Month Lookup</vt:lpstr>
      <vt:lpstr>SubAwards</vt:lpstr>
      <vt:lpstr>Travel Details</vt:lpstr>
      <vt:lpstr>Cost Share</vt:lpstr>
      <vt:lpstr>'Cost Share'!Fringe</vt:lpstr>
      <vt:lpstr>Fringe</vt:lpstr>
      <vt:lpstr>'Federal Budget 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Demarsico, Casey</dc:creator>
  <cp:lastModifiedBy>Barros, Ani</cp:lastModifiedBy>
  <cp:lastPrinted>2017-04-20T20:34:32Z</cp:lastPrinted>
  <dcterms:created xsi:type="dcterms:W3CDTF">2011-09-22T19:29:42Z</dcterms:created>
  <dcterms:modified xsi:type="dcterms:W3CDTF">2026-03-05T16:00:15Z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0x010100981815C2D76EE745A34F4A997249F61C</vt:lpwstr>
  </property>
</Properties>
</file>