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2.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cdemarsi\OneDrive - Boston University\Budget templates\"/>
    </mc:Choice>
  </mc:AlternateContent>
  <bookViews>
    <workbookView xWindow="0" yWindow="0" windowWidth="15360" windowHeight="8355" firstSheet="2" activeTab="3"/>
  </bookViews>
  <sheets>
    <sheet name="FEDERAL" sheetId="1" state="hidden" r:id="rId1"/>
    <sheet name="Sheet1" sheetId="2" state="hidden" r:id="rId2"/>
    <sheet name="Non Federal Budget Summary" sheetId="8" r:id="rId3"/>
    <sheet name="Non Federal Detail" sheetId="4" r:id="rId4"/>
    <sheet name="SubAwards" sheetId="5" r:id="rId5"/>
    <sheet name="Travel Details" sheetId="9" r:id="rId6"/>
    <sheet name="Non Federal Cost Share" sheetId="10" r:id="rId7"/>
  </sheets>
  <definedNames>
    <definedName name="Fringe" localSheetId="6">Table37[#All]</definedName>
    <definedName name="Fringe">Table3[#All]</definedName>
    <definedName name="Month" localSheetId="6">#REF!</definedName>
    <definedName name="Month" localSheetId="3">#REF!</definedName>
    <definedName name="Month">#REF!</definedName>
    <definedName name="MonthAppointment" localSheetId="6">#REF!</definedName>
    <definedName name="MonthAppointment" localSheetId="3">#REF!</definedName>
    <definedName name="MonthAppointment">#REF!</definedName>
    <definedName name="Months" localSheetId="6">#REF!</definedName>
    <definedName name="Months">#REF!</definedName>
    <definedName name="_xlnm.Print_Area" localSheetId="2">'Non Federal Budget Summary'!$A$1:$O$41</definedName>
    <definedName name="RoleCategory" localSheetId="6">#REF!</definedName>
    <definedName name="RoleCategory" localSheetId="3">#REF!</definedName>
    <definedName name="RoleCategory">#REF!</definedName>
  </definedNames>
  <calcPr calcId="152511" concurrentCalc="0"/>
</workbook>
</file>

<file path=xl/calcChain.xml><?xml version="1.0" encoding="utf-8"?>
<calcChain xmlns="http://schemas.openxmlformats.org/spreadsheetml/2006/main">
  <c r="J70" i="10" l="1"/>
  <c r="J69" i="10"/>
  <c r="J68" i="10"/>
  <c r="E12" i="9"/>
  <c r="K11" i="10"/>
  <c r="R11" i="10"/>
  <c r="A11" i="10"/>
  <c r="H11" i="10"/>
  <c r="O11" i="10"/>
  <c r="AM11" i="10"/>
  <c r="V11" i="10"/>
  <c r="AN11" i="10"/>
  <c r="AC11" i="10"/>
  <c r="AO11" i="10"/>
  <c r="AJ11" i="10"/>
  <c r="H12" i="10"/>
  <c r="I12" i="10"/>
  <c r="K12" i="10"/>
  <c r="R12" i="10"/>
  <c r="Y12" i="10"/>
  <c r="AF12" i="10"/>
  <c r="O12" i="10"/>
  <c r="V12" i="10"/>
  <c r="AC12" i="10"/>
  <c r="AJ12" i="10"/>
  <c r="AO12" i="10"/>
  <c r="H13" i="10"/>
  <c r="I13" i="10"/>
  <c r="K13" i="10"/>
  <c r="O13" i="10"/>
  <c r="V13" i="10"/>
  <c r="AN13" i="10"/>
  <c r="R13" i="10"/>
  <c r="W13" i="10"/>
  <c r="X13" i="10"/>
  <c r="AC13" i="10"/>
  <c r="AJ13" i="10"/>
  <c r="AP13" i="10"/>
  <c r="AO13" i="10"/>
  <c r="H14" i="10"/>
  <c r="I14" i="10"/>
  <c r="K14" i="10"/>
  <c r="O14" i="10"/>
  <c r="R14" i="10"/>
  <c r="Y14" i="10"/>
  <c r="AF14" i="10"/>
  <c r="V14" i="10"/>
  <c r="W14" i="10"/>
  <c r="X14" i="10"/>
  <c r="AC14" i="10"/>
  <c r="AJ14" i="10"/>
  <c r="H15" i="10"/>
  <c r="I15" i="10"/>
  <c r="K15" i="10"/>
  <c r="R15" i="10"/>
  <c r="O15" i="10"/>
  <c r="V15" i="10"/>
  <c r="AN15" i="10"/>
  <c r="AC15" i="10"/>
  <c r="AJ15" i="10"/>
  <c r="AP15" i="10"/>
  <c r="H16" i="10"/>
  <c r="O16" i="10"/>
  <c r="AM16" i="10"/>
  <c r="K16" i="10"/>
  <c r="R16" i="10"/>
  <c r="Y16" i="10"/>
  <c r="AF16" i="10"/>
  <c r="V16" i="10"/>
  <c r="W16" i="10"/>
  <c r="X16" i="10"/>
  <c r="AC16" i="10"/>
  <c r="AJ16" i="10"/>
  <c r="H17" i="10"/>
  <c r="I17" i="10"/>
  <c r="K17" i="10"/>
  <c r="R17" i="10"/>
  <c r="O17" i="10"/>
  <c r="V17" i="10"/>
  <c r="AN17" i="10"/>
  <c r="AC17" i="10"/>
  <c r="AJ17" i="10"/>
  <c r="AP17" i="10"/>
  <c r="H18" i="10"/>
  <c r="I18" i="10"/>
  <c r="K18" i="10"/>
  <c r="O18" i="10"/>
  <c r="R18" i="10"/>
  <c r="Y18" i="10"/>
  <c r="AF18" i="10"/>
  <c r="V18" i="10"/>
  <c r="W18" i="10"/>
  <c r="X18" i="10"/>
  <c r="AC18" i="10"/>
  <c r="AJ18" i="10"/>
  <c r="H19" i="10"/>
  <c r="I19" i="10"/>
  <c r="K19" i="10"/>
  <c r="R19" i="10"/>
  <c r="O19" i="10"/>
  <c r="V19" i="10"/>
  <c r="AN19" i="10"/>
  <c r="AC19" i="10"/>
  <c r="AJ19" i="10"/>
  <c r="AP19" i="10"/>
  <c r="H20" i="10"/>
  <c r="K20" i="10"/>
  <c r="O20" i="10"/>
  <c r="R20" i="10"/>
  <c r="Y20" i="10"/>
  <c r="AF20" i="10"/>
  <c r="V20" i="10"/>
  <c r="W20" i="10"/>
  <c r="X20" i="10"/>
  <c r="AC20" i="10"/>
  <c r="AJ20" i="10"/>
  <c r="H21" i="10"/>
  <c r="K21" i="10"/>
  <c r="R21" i="10"/>
  <c r="O21" i="10"/>
  <c r="V21" i="10"/>
  <c r="AN21" i="10"/>
  <c r="AC21" i="10"/>
  <c r="AJ21" i="10"/>
  <c r="AP21" i="10"/>
  <c r="H22" i="10"/>
  <c r="K22" i="10"/>
  <c r="O22" i="10"/>
  <c r="R22" i="10"/>
  <c r="Y22" i="10"/>
  <c r="AF22" i="10"/>
  <c r="V22" i="10"/>
  <c r="W22" i="10"/>
  <c r="X22" i="10"/>
  <c r="AC22" i="10"/>
  <c r="AJ22" i="10"/>
  <c r="H23" i="10"/>
  <c r="I23" i="10"/>
  <c r="K23" i="10"/>
  <c r="R23" i="10"/>
  <c r="O23" i="10"/>
  <c r="V23" i="10"/>
  <c r="AN23" i="10"/>
  <c r="AC23" i="10"/>
  <c r="AJ23" i="10"/>
  <c r="AP23" i="10"/>
  <c r="H24" i="10"/>
  <c r="K24" i="10"/>
  <c r="O24" i="10"/>
  <c r="R24" i="10"/>
  <c r="Y24" i="10"/>
  <c r="AF24" i="10"/>
  <c r="V24" i="10"/>
  <c r="W24" i="10"/>
  <c r="X24" i="10"/>
  <c r="AC24" i="10"/>
  <c r="AJ24" i="10"/>
  <c r="H25" i="10"/>
  <c r="K25" i="10"/>
  <c r="R25" i="10"/>
  <c r="O25" i="10"/>
  <c r="V25" i="10"/>
  <c r="AN25" i="10"/>
  <c r="AC25" i="10"/>
  <c r="AJ25" i="10"/>
  <c r="AP25" i="10"/>
  <c r="H26" i="10"/>
  <c r="K26" i="10"/>
  <c r="O26" i="10"/>
  <c r="R26" i="10"/>
  <c r="Y26" i="10"/>
  <c r="AF26" i="10"/>
  <c r="V26" i="10"/>
  <c r="W26" i="10"/>
  <c r="X26" i="10"/>
  <c r="AC26" i="10"/>
  <c r="AJ26" i="10"/>
  <c r="H27" i="10"/>
  <c r="K27" i="10"/>
  <c r="R27" i="10"/>
  <c r="O27" i="10"/>
  <c r="V27" i="10"/>
  <c r="AN27" i="10"/>
  <c r="AC27" i="10"/>
  <c r="AJ27" i="10"/>
  <c r="AP27" i="10"/>
  <c r="W21" i="10"/>
  <c r="X21" i="10"/>
  <c r="Y21" i="10"/>
  <c r="W27" i="10"/>
  <c r="X27" i="10"/>
  <c r="Y27" i="10"/>
  <c r="W19" i="10"/>
  <c r="X19" i="10"/>
  <c r="Y19" i="10"/>
  <c r="W25" i="10"/>
  <c r="X25" i="10"/>
  <c r="Y25" i="10"/>
  <c r="W17" i="10"/>
  <c r="X17" i="10"/>
  <c r="Y17" i="10"/>
  <c r="W23" i="10"/>
  <c r="X23" i="10"/>
  <c r="Y23" i="10"/>
  <c r="W15" i="10"/>
  <c r="X15" i="10"/>
  <c r="Y15" i="10"/>
  <c r="AK26" i="10"/>
  <c r="AL26" i="10"/>
  <c r="AK22" i="10"/>
  <c r="AL22" i="10"/>
  <c r="AK18" i="10"/>
  <c r="AL18" i="10"/>
  <c r="AK14" i="10"/>
  <c r="AL14" i="10"/>
  <c r="AO27" i="10"/>
  <c r="AO25" i="10"/>
  <c r="AO23" i="10"/>
  <c r="AO21" i="10"/>
  <c r="AO19" i="10"/>
  <c r="AO17" i="10"/>
  <c r="AO15" i="10"/>
  <c r="W12" i="10"/>
  <c r="X12" i="10"/>
  <c r="AN26" i="10"/>
  <c r="AN24" i="10"/>
  <c r="AO26" i="10"/>
  <c r="AO24" i="10"/>
  <c r="AO22" i="10"/>
  <c r="AO20" i="10"/>
  <c r="AO18" i="10"/>
  <c r="AO16" i="10"/>
  <c r="AO14" i="10"/>
  <c r="AD12" i="10"/>
  <c r="AE12" i="10"/>
  <c r="AN12" i="10"/>
  <c r="AP11" i="10"/>
  <c r="AK24" i="10"/>
  <c r="AL24" i="10"/>
  <c r="AK20" i="10"/>
  <c r="AL20" i="10"/>
  <c r="AK16" i="10"/>
  <c r="AL16" i="10"/>
  <c r="P27" i="10"/>
  <c r="Q27" i="10"/>
  <c r="P25" i="10"/>
  <c r="Q25" i="10"/>
  <c r="P23" i="10"/>
  <c r="Q23" i="10"/>
  <c r="P21" i="10"/>
  <c r="Q21" i="10"/>
  <c r="P19" i="10"/>
  <c r="Q19" i="10"/>
  <c r="P17" i="10"/>
  <c r="Q17" i="10"/>
  <c r="P15" i="10"/>
  <c r="Q15" i="10"/>
  <c r="AK12" i="10"/>
  <c r="AL12" i="10"/>
  <c r="AD26" i="10"/>
  <c r="AE26" i="10"/>
  <c r="AD24" i="10"/>
  <c r="AE24" i="10"/>
  <c r="AD22" i="10"/>
  <c r="AE22" i="10"/>
  <c r="AN22" i="10"/>
  <c r="AM21" i="10"/>
  <c r="AD20" i="10"/>
  <c r="AE20" i="10"/>
  <c r="AN20" i="10"/>
  <c r="AD18" i="10"/>
  <c r="AE18" i="10"/>
  <c r="AN18" i="10"/>
  <c r="AD16" i="10"/>
  <c r="AE16" i="10"/>
  <c r="AN16" i="10"/>
  <c r="AD14" i="10"/>
  <c r="AE14" i="10"/>
  <c r="AN14" i="10"/>
  <c r="Y13" i="10"/>
  <c r="P13" i="10"/>
  <c r="Q13" i="10"/>
  <c r="J14" i="10"/>
  <c r="J13" i="10"/>
  <c r="J12" i="10"/>
  <c r="J18" i="10"/>
  <c r="P18" i="10"/>
  <c r="Q18" i="10"/>
  <c r="AQ18" i="10"/>
  <c r="J23" i="10"/>
  <c r="J19" i="10"/>
  <c r="J17" i="10"/>
  <c r="J15" i="10"/>
  <c r="AM26" i="10"/>
  <c r="AM24" i="10"/>
  <c r="AM22" i="10"/>
  <c r="AM20" i="10"/>
  <c r="AM27" i="10"/>
  <c r="AM25" i="10"/>
  <c r="AP26" i="10"/>
  <c r="P26" i="10"/>
  <c r="Q26" i="10"/>
  <c r="I26" i="10"/>
  <c r="AP24" i="10"/>
  <c r="P24" i="10"/>
  <c r="Q24" i="10"/>
  <c r="I24" i="10"/>
  <c r="AP22" i="10"/>
  <c r="P22" i="10"/>
  <c r="Q22" i="10"/>
  <c r="I22" i="10"/>
  <c r="AP20" i="10"/>
  <c r="P20" i="10"/>
  <c r="Q20" i="10"/>
  <c r="I20" i="10"/>
  <c r="AP18" i="10"/>
  <c r="AP16" i="10"/>
  <c r="P16" i="10"/>
  <c r="Q16" i="10"/>
  <c r="I16" i="10"/>
  <c r="AP14" i="10"/>
  <c r="P14" i="10"/>
  <c r="Q14" i="10"/>
  <c r="AP12" i="10"/>
  <c r="P12" i="10"/>
  <c r="Q12" i="10"/>
  <c r="AM18" i="10"/>
  <c r="AM14" i="10"/>
  <c r="AM12" i="10"/>
  <c r="I27" i="10"/>
  <c r="I25" i="10"/>
  <c r="I21" i="10"/>
  <c r="AM23" i="10"/>
  <c r="AM19" i="10"/>
  <c r="AM17" i="10"/>
  <c r="AM15" i="10"/>
  <c r="AM13" i="10"/>
  <c r="I11" i="10"/>
  <c r="J11" i="10"/>
  <c r="Y11" i="10"/>
  <c r="W11" i="10"/>
  <c r="X11" i="10"/>
  <c r="P11" i="10"/>
  <c r="D1" i="8"/>
  <c r="AJ11" i="4"/>
  <c r="V30" i="4"/>
  <c r="V12" i="4"/>
  <c r="V13" i="4"/>
  <c r="V14" i="4"/>
  <c r="V15" i="4"/>
  <c r="V16" i="4"/>
  <c r="V17" i="4"/>
  <c r="V18" i="4"/>
  <c r="V19" i="4"/>
  <c r="V20" i="4"/>
  <c r="V21" i="4"/>
  <c r="AC21" i="4"/>
  <c r="AO21" i="4"/>
  <c r="V22" i="4"/>
  <c r="V23" i="4"/>
  <c r="V24" i="4"/>
  <c r="V25" i="4"/>
  <c r="V26" i="4"/>
  <c r="V27" i="4"/>
  <c r="V28" i="4"/>
  <c r="V29" i="4"/>
  <c r="V11" i="4"/>
  <c r="H30" i="4"/>
  <c r="I30" i="4"/>
  <c r="K30" i="4"/>
  <c r="O30" i="4"/>
  <c r="AC30" i="4"/>
  <c r="AJ30" i="4"/>
  <c r="H12" i="4"/>
  <c r="I12" i="4"/>
  <c r="J12" i="4"/>
  <c r="K12" i="4"/>
  <c r="O12" i="4"/>
  <c r="AC12" i="4"/>
  <c r="AJ12" i="4"/>
  <c r="H13" i="4"/>
  <c r="K13" i="4"/>
  <c r="O13" i="4"/>
  <c r="AC13" i="4"/>
  <c r="AJ13" i="4"/>
  <c r="H14" i="4"/>
  <c r="K14" i="4"/>
  <c r="O14" i="4"/>
  <c r="AC14" i="4"/>
  <c r="AJ14" i="4"/>
  <c r="H15" i="4"/>
  <c r="I15" i="4"/>
  <c r="J15" i="4"/>
  <c r="K15" i="4"/>
  <c r="O15" i="4"/>
  <c r="AC15" i="4"/>
  <c r="AJ15" i="4"/>
  <c r="H16" i="4"/>
  <c r="O16" i="4"/>
  <c r="AM16" i="4"/>
  <c r="K16" i="4"/>
  <c r="R16" i="4"/>
  <c r="AC16" i="4"/>
  <c r="AJ16" i="4"/>
  <c r="AP16" i="4"/>
  <c r="AN16" i="4"/>
  <c r="H17" i="4"/>
  <c r="I17" i="4"/>
  <c r="J17" i="4"/>
  <c r="K17" i="4"/>
  <c r="O17" i="4"/>
  <c r="AC17" i="4"/>
  <c r="AJ17" i="4"/>
  <c r="H18" i="4"/>
  <c r="K18" i="4"/>
  <c r="O18" i="4"/>
  <c r="AC18" i="4"/>
  <c r="AO18" i="4"/>
  <c r="AJ18" i="4"/>
  <c r="H19" i="4"/>
  <c r="I19" i="4"/>
  <c r="J19" i="4"/>
  <c r="K19" i="4"/>
  <c r="O19" i="4"/>
  <c r="P19" i="4"/>
  <c r="Q19" i="4"/>
  <c r="AC19" i="4"/>
  <c r="AJ19" i="4"/>
  <c r="H20" i="4"/>
  <c r="K20" i="4"/>
  <c r="O20" i="4"/>
  <c r="AN20" i="4"/>
  <c r="AC20" i="4"/>
  <c r="AJ20" i="4"/>
  <c r="AP20" i="4"/>
  <c r="H21" i="4"/>
  <c r="I21" i="4"/>
  <c r="J21" i="4"/>
  <c r="K21" i="4"/>
  <c r="O21" i="4"/>
  <c r="AJ21" i="4"/>
  <c r="H22" i="4"/>
  <c r="I22" i="4"/>
  <c r="J22" i="4"/>
  <c r="K22" i="4"/>
  <c r="O22" i="4"/>
  <c r="AC22" i="4"/>
  <c r="AJ22" i="4"/>
  <c r="AP22" i="4"/>
  <c r="H23" i="4"/>
  <c r="I23" i="4"/>
  <c r="J23" i="4"/>
  <c r="K23" i="4"/>
  <c r="O23" i="4"/>
  <c r="AC23" i="4"/>
  <c r="AJ23" i="4"/>
  <c r="H24" i="4"/>
  <c r="I24" i="4"/>
  <c r="J24" i="4"/>
  <c r="K24" i="4"/>
  <c r="O24" i="4"/>
  <c r="AN24" i="4"/>
  <c r="AC24" i="4"/>
  <c r="AJ24" i="4"/>
  <c r="H25" i="4"/>
  <c r="I25" i="4"/>
  <c r="J25" i="4"/>
  <c r="K25" i="4"/>
  <c r="O25" i="4"/>
  <c r="AC25" i="4"/>
  <c r="AJ25" i="4"/>
  <c r="H26" i="4"/>
  <c r="I26" i="4"/>
  <c r="J26" i="4"/>
  <c r="K26" i="4"/>
  <c r="R26" i="4"/>
  <c r="O26" i="4"/>
  <c r="P26" i="4"/>
  <c r="Q26" i="4"/>
  <c r="AC26" i="4"/>
  <c r="AJ26" i="4"/>
  <c r="H27" i="4"/>
  <c r="I27" i="4"/>
  <c r="J27" i="4"/>
  <c r="K27" i="4"/>
  <c r="R27" i="4"/>
  <c r="O27" i="4"/>
  <c r="AC27" i="4"/>
  <c r="AJ27" i="4"/>
  <c r="H28" i="4"/>
  <c r="K28" i="4"/>
  <c r="O28" i="4"/>
  <c r="R28" i="4"/>
  <c r="Y28" i="4"/>
  <c r="AC28" i="4"/>
  <c r="AO28" i="4"/>
  <c r="AJ28" i="4"/>
  <c r="H29" i="4"/>
  <c r="I29" i="4"/>
  <c r="J29" i="4"/>
  <c r="K29" i="4"/>
  <c r="O29" i="4"/>
  <c r="AC29" i="4"/>
  <c r="AJ29" i="4"/>
  <c r="AO17" i="4"/>
  <c r="AN17" i="4"/>
  <c r="AD15" i="10"/>
  <c r="AF15" i="10"/>
  <c r="AK15" i="10"/>
  <c r="AL15" i="10"/>
  <c r="AD21" i="10"/>
  <c r="AE21" i="10"/>
  <c r="AF21" i="10"/>
  <c r="AK21" i="10"/>
  <c r="AL21" i="10"/>
  <c r="AO24" i="4"/>
  <c r="AN21" i="4"/>
  <c r="AN12" i="4"/>
  <c r="AQ12" i="10"/>
  <c r="AD23" i="10"/>
  <c r="AE23" i="10"/>
  <c r="AF23" i="10"/>
  <c r="AK23" i="10"/>
  <c r="AL23" i="10"/>
  <c r="AD25" i="10"/>
  <c r="AE25" i="10"/>
  <c r="AF25" i="10"/>
  <c r="AK25" i="10"/>
  <c r="AL25" i="10"/>
  <c r="AD27" i="10"/>
  <c r="AE27" i="10"/>
  <c r="AF27" i="10"/>
  <c r="AK27" i="10"/>
  <c r="AL27" i="10"/>
  <c r="AD13" i="10"/>
  <c r="AE13" i="10"/>
  <c r="AF13" i="10"/>
  <c r="AK13" i="10"/>
  <c r="AL13" i="10"/>
  <c r="AD17" i="10"/>
  <c r="AE17" i="10"/>
  <c r="AF17" i="10"/>
  <c r="AK17" i="10"/>
  <c r="AL17" i="10"/>
  <c r="AD19" i="10"/>
  <c r="AE19" i="10"/>
  <c r="AF19" i="10"/>
  <c r="AK19" i="10"/>
  <c r="AL19" i="10"/>
  <c r="AN28" i="4"/>
  <c r="R19" i="4"/>
  <c r="Y19" i="4"/>
  <c r="AM18" i="4"/>
  <c r="AO16" i="4"/>
  <c r="AO12" i="4"/>
  <c r="AQ14" i="10"/>
  <c r="AN29" i="4"/>
  <c r="AO20" i="4"/>
  <c r="AP19" i="4"/>
  <c r="AP15" i="4"/>
  <c r="AM14" i="4"/>
  <c r="AO14" i="4"/>
  <c r="J25" i="10"/>
  <c r="AQ25" i="10"/>
  <c r="J24" i="10"/>
  <c r="AQ24" i="10"/>
  <c r="J27" i="10"/>
  <c r="AQ27" i="10"/>
  <c r="AO29" i="4"/>
  <c r="AO25" i="4"/>
  <c r="P23" i="4"/>
  <c r="Q23" i="4"/>
  <c r="AM20" i="4"/>
  <c r="P15" i="4"/>
  <c r="Q15" i="4"/>
  <c r="AO13" i="4"/>
  <c r="P30" i="4"/>
  <c r="Q30" i="4"/>
  <c r="J20" i="10"/>
  <c r="AQ20" i="10"/>
  <c r="J16" i="10"/>
  <c r="AQ16" i="10"/>
  <c r="J22" i="10"/>
  <c r="AQ22" i="10"/>
  <c r="AN25" i="4"/>
  <c r="AM22" i="4"/>
  <c r="AN13" i="4"/>
  <c r="AN27" i="4"/>
  <c r="AN19" i="4"/>
  <c r="AN15" i="4"/>
  <c r="AO30" i="4"/>
  <c r="J21" i="10"/>
  <c r="AQ21" i="10"/>
  <c r="J26" i="10"/>
  <c r="AQ26" i="10"/>
  <c r="Q11" i="10"/>
  <c r="AF11" i="10"/>
  <c r="AK11" i="10"/>
  <c r="AL11" i="10"/>
  <c r="AD11" i="10"/>
  <c r="AE11" i="10"/>
  <c r="AP25" i="4"/>
  <c r="AP23" i="4"/>
  <c r="AM21" i="4"/>
  <c r="W28" i="4"/>
  <c r="X28" i="4"/>
  <c r="AM28" i="4"/>
  <c r="I20" i="4"/>
  <c r="J20" i="4"/>
  <c r="I18" i="4"/>
  <c r="J18" i="4"/>
  <c r="I14" i="4"/>
  <c r="J14" i="4"/>
  <c r="AM13" i="4"/>
  <c r="AP12" i="4"/>
  <c r="P29" i="4"/>
  <c r="Q29" i="4"/>
  <c r="P24" i="4"/>
  <c r="Q24" i="4"/>
  <c r="P22" i="4"/>
  <c r="Q22" i="4"/>
  <c r="P21" i="4"/>
  <c r="Q21" i="4"/>
  <c r="AD19" i="4"/>
  <c r="AE19" i="4"/>
  <c r="P17" i="4"/>
  <c r="Q17" i="4"/>
  <c r="P13" i="4"/>
  <c r="Q13" i="4"/>
  <c r="AP26" i="4"/>
  <c r="P25" i="4"/>
  <c r="Q25" i="4"/>
  <c r="AM23" i="4"/>
  <c r="P20" i="4"/>
  <c r="Q20" i="4"/>
  <c r="P18" i="4"/>
  <c r="Q18" i="4"/>
  <c r="AP17" i="4"/>
  <c r="R15" i="4"/>
  <c r="Y15" i="4"/>
  <c r="AD15" i="4"/>
  <c r="AE15" i="4"/>
  <c r="P14" i="4"/>
  <c r="Q14" i="4"/>
  <c r="AP13" i="4"/>
  <c r="I13" i="4"/>
  <c r="J13" i="4"/>
  <c r="P12" i="4"/>
  <c r="Q12" i="4"/>
  <c r="AF28" i="4"/>
  <c r="AD28" i="4"/>
  <c r="AE28" i="4"/>
  <c r="W26" i="4"/>
  <c r="X26" i="4"/>
  <c r="Y26" i="4"/>
  <c r="AF26" i="4"/>
  <c r="AK26" i="4"/>
  <c r="AL26" i="4"/>
  <c r="P27" i="4"/>
  <c r="Q27" i="4"/>
  <c r="R30" i="4"/>
  <c r="Y30" i="4"/>
  <c r="AD30" i="4"/>
  <c r="AE30" i="4"/>
  <c r="R23" i="4"/>
  <c r="Y23" i="4"/>
  <c r="AD23" i="4"/>
  <c r="AE23" i="4"/>
  <c r="R20" i="4"/>
  <c r="W20" i="4"/>
  <c r="X20" i="4"/>
  <c r="AM12" i="4"/>
  <c r="R25" i="4"/>
  <c r="W25" i="4"/>
  <c r="X25" i="4"/>
  <c r="I16" i="4"/>
  <c r="J16" i="4"/>
  <c r="AM17" i="4"/>
  <c r="W16" i="4"/>
  <c r="X16" i="4"/>
  <c r="Y16" i="4"/>
  <c r="AD16" i="4"/>
  <c r="AE16" i="4"/>
  <c r="P16" i="4"/>
  <c r="Q16" i="4"/>
  <c r="R21" i="4"/>
  <c r="R17" i="4"/>
  <c r="W19" i="4"/>
  <c r="X19" i="4"/>
  <c r="Y27" i="4"/>
  <c r="W27" i="4"/>
  <c r="X27" i="4"/>
  <c r="R24" i="4"/>
  <c r="AF15" i="4"/>
  <c r="AK15" i="4"/>
  <c r="AL15" i="4"/>
  <c r="R12" i="4"/>
  <c r="AK28" i="4"/>
  <c r="AL28" i="4"/>
  <c r="AM29" i="4"/>
  <c r="P28" i="4"/>
  <c r="Q28" i="4"/>
  <c r="I28" i="4"/>
  <c r="J28" i="4"/>
  <c r="AM24" i="4"/>
  <c r="AO19" i="4"/>
  <c r="AO15" i="4"/>
  <c r="R22" i="4"/>
  <c r="AF19" i="4"/>
  <c r="AK19" i="4"/>
  <c r="AL19" i="4"/>
  <c r="R18" i="4"/>
  <c r="R14" i="4"/>
  <c r="AO27" i="4"/>
  <c r="AM27" i="4"/>
  <c r="AM26" i="4"/>
  <c r="AM25" i="4"/>
  <c r="AO23" i="4"/>
  <c r="AM19" i="4"/>
  <c r="AF16" i="4"/>
  <c r="AK16" i="4"/>
  <c r="AL16" i="4"/>
  <c r="AM15" i="4"/>
  <c r="AN26" i="4"/>
  <c r="AN22" i="4"/>
  <c r="AN18" i="4"/>
  <c r="AN14" i="4"/>
  <c r="R29" i="4"/>
  <c r="R13" i="4"/>
  <c r="AN23" i="4"/>
  <c r="AP21" i="4"/>
  <c r="AP29" i="4"/>
  <c r="AP24" i="4"/>
  <c r="AP18" i="4"/>
  <c r="AP14" i="4"/>
  <c r="AP27" i="4"/>
  <c r="AP30" i="4"/>
  <c r="AP28" i="4"/>
  <c r="AO26" i="4"/>
  <c r="AN30" i="4"/>
  <c r="AO22" i="4"/>
  <c r="J30" i="4"/>
  <c r="AM30" i="4"/>
  <c r="K11" i="4"/>
  <c r="F29" i="8"/>
  <c r="H29" i="8"/>
  <c r="J29" i="8"/>
  <c r="L29" i="8"/>
  <c r="N29" i="8"/>
  <c r="D29" i="8"/>
  <c r="AQ62" i="10"/>
  <c r="J64" i="10"/>
  <c r="Q57" i="9"/>
  <c r="R57" i="9"/>
  <c r="S57" i="9"/>
  <c r="T57" i="9"/>
  <c r="P57" i="9"/>
  <c r="Q48" i="9"/>
  <c r="R48" i="9"/>
  <c r="S48" i="9"/>
  <c r="T48" i="9"/>
  <c r="P48" i="9"/>
  <c r="P39" i="9"/>
  <c r="E39" i="9"/>
  <c r="Q39" i="9"/>
  <c r="R39" i="9"/>
  <c r="S39" i="9"/>
  <c r="T39" i="9"/>
  <c r="Q30" i="9"/>
  <c r="R30" i="9"/>
  <c r="S30" i="9"/>
  <c r="T30" i="9"/>
  <c r="P30" i="9"/>
  <c r="T21" i="9"/>
  <c r="Q21" i="9"/>
  <c r="R21" i="9"/>
  <c r="S21" i="9"/>
  <c r="P21" i="9"/>
  <c r="T12" i="9"/>
  <c r="Q12" i="9"/>
  <c r="R12" i="9"/>
  <c r="S12" i="9"/>
  <c r="P12" i="9"/>
  <c r="O12" i="9"/>
  <c r="O57" i="9"/>
  <c r="O48" i="9"/>
  <c r="O39" i="9"/>
  <c r="O30" i="9"/>
  <c r="O21" i="9"/>
  <c r="E57" i="9"/>
  <c r="F57" i="9"/>
  <c r="G57" i="9"/>
  <c r="H57" i="9"/>
  <c r="I57" i="9"/>
  <c r="F48" i="9"/>
  <c r="G48" i="9"/>
  <c r="H48" i="9"/>
  <c r="I48" i="9"/>
  <c r="E48" i="9"/>
  <c r="G30" i="9"/>
  <c r="F39" i="9"/>
  <c r="G39" i="9"/>
  <c r="H39" i="9"/>
  <c r="I39" i="9"/>
  <c r="H30" i="9"/>
  <c r="F30" i="9"/>
  <c r="I30" i="9"/>
  <c r="E30" i="9"/>
  <c r="E21" i="9"/>
  <c r="D48" i="9"/>
  <c r="D57" i="9"/>
  <c r="D30" i="9"/>
  <c r="D39" i="9"/>
  <c r="G21" i="9"/>
  <c r="H21" i="9"/>
  <c r="I21" i="9"/>
  <c r="D21" i="9"/>
  <c r="F21" i="9"/>
  <c r="AQ13" i="10"/>
  <c r="AQ23" i="10"/>
  <c r="AE15" i="10"/>
  <c r="AQ15" i="10"/>
  <c r="AF30" i="4"/>
  <c r="AK30" i="4"/>
  <c r="AL30" i="4"/>
  <c r="AQ17" i="10"/>
  <c r="AQ19" i="10"/>
  <c r="Y20" i="4"/>
  <c r="AD20" i="4"/>
  <c r="AE20" i="4"/>
  <c r="AQ28" i="4"/>
  <c r="U48" i="9"/>
  <c r="U30" i="9"/>
  <c r="AQ11" i="10"/>
  <c r="W15" i="4"/>
  <c r="X15" i="4"/>
  <c r="AF20" i="4"/>
  <c r="AK20" i="4"/>
  <c r="W30" i="4"/>
  <c r="X30" i="4"/>
  <c r="Y25" i="4"/>
  <c r="AD25" i="4"/>
  <c r="AD26" i="4"/>
  <c r="AE26" i="4"/>
  <c r="AF23" i="4"/>
  <c r="AK23" i="4"/>
  <c r="AL23" i="4"/>
  <c r="W23" i="4"/>
  <c r="X23" i="4"/>
  <c r="Y21" i="4"/>
  <c r="W21" i="4"/>
  <c r="X21" i="4"/>
  <c r="AQ19" i="4"/>
  <c r="Y17" i="4"/>
  <c r="W17" i="4"/>
  <c r="X17" i="4"/>
  <c r="AL20" i="4"/>
  <c r="AQ20" i="4"/>
  <c r="AQ30" i="4"/>
  <c r="J48" i="9"/>
  <c r="J57" i="9"/>
  <c r="AF25" i="4"/>
  <c r="AK25" i="4"/>
  <c r="AL25" i="4"/>
  <c r="Y13" i="4"/>
  <c r="W13" i="4"/>
  <c r="AQ16" i="4"/>
  <c r="Y29" i="4"/>
  <c r="W29" i="4"/>
  <c r="Y14" i="4"/>
  <c r="W14" i="4"/>
  <c r="Y22" i="4"/>
  <c r="W22" i="4"/>
  <c r="Y18" i="4"/>
  <c r="W18" i="4"/>
  <c r="Y12" i="4"/>
  <c r="W12" i="4"/>
  <c r="Y24" i="4"/>
  <c r="W24" i="4"/>
  <c r="AD27" i="4"/>
  <c r="AE27" i="4"/>
  <c r="AF27" i="4"/>
  <c r="AK27" i="4"/>
  <c r="AL27" i="4"/>
  <c r="P59" i="9"/>
  <c r="J52" i="4"/>
  <c r="J30" i="9"/>
  <c r="R59" i="9"/>
  <c r="X52" i="4"/>
  <c r="U12" i="9"/>
  <c r="J39" i="9"/>
  <c r="U57" i="9"/>
  <c r="T59" i="9"/>
  <c r="AL52" i="4"/>
  <c r="Q59" i="9"/>
  <c r="Q52" i="4"/>
  <c r="U21" i="9"/>
  <c r="S59" i="9"/>
  <c r="AE52" i="4"/>
  <c r="U39" i="9"/>
  <c r="J21" i="9"/>
  <c r="F12" i="9"/>
  <c r="F59" i="9"/>
  <c r="Q51" i="4"/>
  <c r="H12" i="9"/>
  <c r="H59" i="9"/>
  <c r="AE51" i="4"/>
  <c r="I12" i="9"/>
  <c r="I59" i="9"/>
  <c r="AL51" i="4"/>
  <c r="AL53" i="4"/>
  <c r="D12" i="9"/>
  <c r="AK67" i="10"/>
  <c r="AD67" i="10"/>
  <c r="W67" i="10"/>
  <c r="P67" i="10"/>
  <c r="I67" i="10"/>
  <c r="AL61" i="10"/>
  <c r="AE61" i="10"/>
  <c r="X61" i="10"/>
  <c r="Q61" i="10"/>
  <c r="J61" i="10"/>
  <c r="AL56" i="10"/>
  <c r="AE56" i="10"/>
  <c r="X56" i="10"/>
  <c r="Q56" i="10"/>
  <c r="J56" i="10"/>
  <c r="AL53" i="10"/>
  <c r="AE53" i="10"/>
  <c r="X53" i="10"/>
  <c r="Q53" i="10"/>
  <c r="J53" i="10"/>
  <c r="AL47" i="10"/>
  <c r="AE47" i="10"/>
  <c r="X47" i="10"/>
  <c r="Q47" i="10"/>
  <c r="J47" i="10"/>
  <c r="E47" i="10"/>
  <c r="AL44" i="10"/>
  <c r="AE44" i="10"/>
  <c r="X44" i="10"/>
  <c r="Q44" i="10"/>
  <c r="J44" i="10"/>
  <c r="AL37" i="10"/>
  <c r="AE37" i="10"/>
  <c r="X37" i="10"/>
  <c r="Q37" i="10"/>
  <c r="J37" i="10"/>
  <c r="AL34" i="10"/>
  <c r="AE34" i="10"/>
  <c r="X34" i="10"/>
  <c r="Q34" i="10"/>
  <c r="J34" i="10"/>
  <c r="Y31" i="10"/>
  <c r="R31" i="10"/>
  <c r="K31" i="10"/>
  <c r="E31" i="10"/>
  <c r="AQ29" i="10"/>
  <c r="S5" i="10"/>
  <c r="R5" i="10"/>
  <c r="Q5" i="10"/>
  <c r="L2" i="8"/>
  <c r="L1" i="8"/>
  <c r="J2" i="8"/>
  <c r="J1" i="8"/>
  <c r="M1" i="8"/>
  <c r="H2" i="8"/>
  <c r="I2" i="8"/>
  <c r="H1" i="8"/>
  <c r="F2" i="8"/>
  <c r="F1" i="8"/>
  <c r="AQ26" i="4"/>
  <c r="AQ15" i="4"/>
  <c r="AQ23" i="4"/>
  <c r="AD21" i="4"/>
  <c r="AE21" i="4"/>
  <c r="AF21" i="4"/>
  <c r="AK21" i="4"/>
  <c r="AL21" i="4"/>
  <c r="AD17" i="4"/>
  <c r="AE17" i="4"/>
  <c r="AF17" i="4"/>
  <c r="AK17" i="4"/>
  <c r="AL17" i="4"/>
  <c r="AF18" i="4"/>
  <c r="AK18" i="4"/>
  <c r="AL18" i="4"/>
  <c r="AD18" i="4"/>
  <c r="AE18" i="4"/>
  <c r="AE25" i="4"/>
  <c r="AQ25" i="4"/>
  <c r="X12" i="4"/>
  <c r="AF14" i="4"/>
  <c r="AK14" i="4"/>
  <c r="AL14" i="4"/>
  <c r="AD14" i="4"/>
  <c r="AE14" i="4"/>
  <c r="X24" i="4"/>
  <c r="X18" i="4"/>
  <c r="AF22" i="4"/>
  <c r="AK22" i="4"/>
  <c r="AL22" i="4"/>
  <c r="AD22" i="4"/>
  <c r="AE22" i="4"/>
  <c r="AF29" i="4"/>
  <c r="AK29" i="4"/>
  <c r="AL29" i="4"/>
  <c r="AD29" i="4"/>
  <c r="AE29" i="4"/>
  <c r="AF24" i="4"/>
  <c r="AK24" i="4"/>
  <c r="AL24" i="4"/>
  <c r="AD24" i="4"/>
  <c r="AE24" i="4"/>
  <c r="X14" i="4"/>
  <c r="X13" i="4"/>
  <c r="AF12" i="4"/>
  <c r="AK12" i="4"/>
  <c r="AL12" i="4"/>
  <c r="AD12" i="4"/>
  <c r="AE12" i="4"/>
  <c r="X22" i="4"/>
  <c r="X29" i="4"/>
  <c r="AF13" i="4"/>
  <c r="AK13" i="4"/>
  <c r="AL13" i="4"/>
  <c r="AD13" i="4"/>
  <c r="AE13" i="4"/>
  <c r="AQ27" i="4"/>
  <c r="U59" i="9"/>
  <c r="E59" i="9"/>
  <c r="J51" i="4"/>
  <c r="G12" i="9"/>
  <c r="G59" i="9"/>
  <c r="X51" i="4"/>
  <c r="AQ47" i="10"/>
  <c r="AQ37" i="10"/>
  <c r="AQ44" i="10"/>
  <c r="AQ56" i="10"/>
  <c r="AQ34" i="10"/>
  <c r="AQ61" i="10"/>
  <c r="AQ53" i="10"/>
  <c r="M3" i="8"/>
  <c r="L3" i="8"/>
  <c r="B1" i="8"/>
  <c r="AQ22" i="4"/>
  <c r="AQ14" i="4"/>
  <c r="AQ24" i="4"/>
  <c r="AQ29" i="4"/>
  <c r="AQ13" i="4"/>
  <c r="AQ18" i="4"/>
  <c r="AQ12" i="4"/>
  <c r="AQ17" i="4"/>
  <c r="AQ21" i="4"/>
  <c r="I28" i="10"/>
  <c r="Q28" i="10"/>
  <c r="J12" i="9"/>
  <c r="J59" i="9"/>
  <c r="J28" i="10"/>
  <c r="P28" i="10"/>
  <c r="H75" i="5"/>
  <c r="G75" i="5"/>
  <c r="F75" i="5"/>
  <c r="E75" i="5"/>
  <c r="D75" i="5"/>
  <c r="H74" i="5"/>
  <c r="G74" i="5"/>
  <c r="F74" i="5"/>
  <c r="E74" i="5"/>
  <c r="D74" i="5"/>
  <c r="H72" i="5"/>
  <c r="G72" i="5"/>
  <c r="F72" i="5"/>
  <c r="E72" i="5"/>
  <c r="D72" i="5"/>
  <c r="D70" i="5"/>
  <c r="D71" i="5"/>
  <c r="I69" i="5"/>
  <c r="I68" i="5"/>
  <c r="H66" i="5"/>
  <c r="G66" i="5"/>
  <c r="F66" i="5"/>
  <c r="E66" i="5"/>
  <c r="D66" i="5"/>
  <c r="D64" i="5"/>
  <c r="I63" i="5"/>
  <c r="I62" i="5"/>
  <c r="H60" i="5"/>
  <c r="G60" i="5"/>
  <c r="F60" i="5"/>
  <c r="E60" i="5"/>
  <c r="D60" i="5"/>
  <c r="D58" i="5"/>
  <c r="D59" i="5"/>
  <c r="I57" i="5"/>
  <c r="I56" i="5"/>
  <c r="H54" i="5"/>
  <c r="G54" i="5"/>
  <c r="F54" i="5"/>
  <c r="E54" i="5"/>
  <c r="D54" i="5"/>
  <c r="D52" i="5"/>
  <c r="I51" i="5"/>
  <c r="I50" i="5"/>
  <c r="H48" i="5"/>
  <c r="G48" i="5"/>
  <c r="F48" i="5"/>
  <c r="E48" i="5"/>
  <c r="D48" i="5"/>
  <c r="D46" i="5"/>
  <c r="D47" i="5"/>
  <c r="I45" i="5"/>
  <c r="I44" i="5"/>
  <c r="H42" i="5"/>
  <c r="G42" i="5"/>
  <c r="F42" i="5"/>
  <c r="E42" i="5"/>
  <c r="D42" i="5"/>
  <c r="D40" i="5"/>
  <c r="I39" i="5"/>
  <c r="I38" i="5"/>
  <c r="H36" i="5"/>
  <c r="G36" i="5"/>
  <c r="F36" i="5"/>
  <c r="E36" i="5"/>
  <c r="D36" i="5"/>
  <c r="D34" i="5"/>
  <c r="D35" i="5"/>
  <c r="I33" i="5"/>
  <c r="I32" i="5"/>
  <c r="H30" i="5"/>
  <c r="G30" i="5"/>
  <c r="F30" i="5"/>
  <c r="E30" i="5"/>
  <c r="D30" i="5"/>
  <c r="D28" i="5"/>
  <c r="I27" i="5"/>
  <c r="I26" i="5"/>
  <c r="H24" i="5"/>
  <c r="G24" i="5"/>
  <c r="F24" i="5"/>
  <c r="E24" i="5"/>
  <c r="D24" i="5"/>
  <c r="D22" i="5"/>
  <c r="D23" i="5"/>
  <c r="I21" i="5"/>
  <c r="I20" i="5"/>
  <c r="H18" i="5"/>
  <c r="G18" i="5"/>
  <c r="F18" i="5"/>
  <c r="E18" i="5"/>
  <c r="D18" i="5"/>
  <c r="D16" i="5"/>
  <c r="I15" i="5"/>
  <c r="I14" i="5"/>
  <c r="H12" i="5"/>
  <c r="G12" i="5"/>
  <c r="F12" i="5"/>
  <c r="E12" i="5"/>
  <c r="D12" i="5"/>
  <c r="D10" i="5"/>
  <c r="D11" i="5"/>
  <c r="I9" i="5"/>
  <c r="I8" i="5"/>
  <c r="H6" i="5"/>
  <c r="G6" i="5"/>
  <c r="F6" i="5"/>
  <c r="E6" i="5"/>
  <c r="D6" i="5"/>
  <c r="D4" i="5"/>
  <c r="I3" i="5"/>
  <c r="I2" i="5"/>
  <c r="AK70" i="4"/>
  <c r="AD70" i="4"/>
  <c r="W70" i="4"/>
  <c r="P70" i="4"/>
  <c r="I70" i="4"/>
  <c r="AL64" i="4"/>
  <c r="AE64" i="4"/>
  <c r="X64" i="4"/>
  <c r="Q64" i="4"/>
  <c r="J64" i="4"/>
  <c r="AL59" i="4"/>
  <c r="E50" i="4"/>
  <c r="L20" i="8"/>
  <c r="AE59" i="4"/>
  <c r="X59" i="4"/>
  <c r="Q59" i="4"/>
  <c r="J59" i="4"/>
  <c r="D20" i="8"/>
  <c r="AL56" i="4"/>
  <c r="AE56" i="4"/>
  <c r="X56" i="4"/>
  <c r="Q56" i="4"/>
  <c r="J56" i="4"/>
  <c r="AL50" i="4"/>
  <c r="AE50" i="4"/>
  <c r="X50" i="4"/>
  <c r="Q50" i="4"/>
  <c r="J50" i="4"/>
  <c r="AL47" i="4"/>
  <c r="L16" i="8"/>
  <c r="AE47" i="4"/>
  <c r="J16" i="8"/>
  <c r="X47" i="4"/>
  <c r="H16" i="8"/>
  <c r="Q47" i="4"/>
  <c r="F16" i="8"/>
  <c r="J47" i="4"/>
  <c r="D16" i="8"/>
  <c r="AL40" i="4"/>
  <c r="L15" i="8"/>
  <c r="AE40" i="4"/>
  <c r="J15" i="8"/>
  <c r="X40" i="4"/>
  <c r="H15" i="8"/>
  <c r="Q40" i="4"/>
  <c r="F15" i="8"/>
  <c r="J40" i="4"/>
  <c r="D15" i="8"/>
  <c r="AL37" i="4"/>
  <c r="L14" i="8"/>
  <c r="AE37" i="4"/>
  <c r="J14" i="8"/>
  <c r="X37" i="4"/>
  <c r="H14" i="8"/>
  <c r="Q37" i="4"/>
  <c r="F14" i="8"/>
  <c r="J37" i="4"/>
  <c r="D14" i="8"/>
  <c r="Y34" i="4"/>
  <c r="R34" i="4"/>
  <c r="K34" i="4"/>
  <c r="E34" i="4"/>
  <c r="AQ32" i="4"/>
  <c r="AC11" i="4"/>
  <c r="O11" i="4"/>
  <c r="AN11" i="4"/>
  <c r="R11" i="4"/>
  <c r="H11" i="4"/>
  <c r="A11" i="4"/>
  <c r="S5" i="4"/>
  <c r="R5" i="4"/>
  <c r="Q5" i="4"/>
  <c r="A27" i="8"/>
  <c r="A26" i="8"/>
  <c r="A25" i="8"/>
  <c r="A24" i="8"/>
  <c r="A23" i="8"/>
  <c r="B3" i="8"/>
  <c r="A3" i="8"/>
  <c r="M2" i="8"/>
  <c r="B2" i="8"/>
  <c r="A2" i="8"/>
  <c r="I1" i="8"/>
  <c r="C1" i="8"/>
  <c r="A1" i="8"/>
  <c r="T56" i="2"/>
  <c r="Q56" i="2"/>
  <c r="N56" i="2"/>
  <c r="K56" i="2"/>
  <c r="I56" i="2"/>
  <c r="T51" i="2"/>
  <c r="Q51" i="2"/>
  <c r="N51" i="2"/>
  <c r="K51" i="2"/>
  <c r="I51" i="2"/>
  <c r="L48" i="2"/>
  <c r="K48" i="2"/>
  <c r="I48" i="2"/>
  <c r="T45" i="2"/>
  <c r="Q45" i="2"/>
  <c r="N45" i="2"/>
  <c r="K45" i="2"/>
  <c r="I45" i="2"/>
  <c r="T42" i="2"/>
  <c r="Q42" i="2"/>
  <c r="N42" i="2"/>
  <c r="K42" i="2"/>
  <c r="I42" i="2"/>
  <c r="T39" i="2"/>
  <c r="Q39" i="2"/>
  <c r="N39" i="2"/>
  <c r="K39" i="2"/>
  <c r="I39" i="2"/>
  <c r="T33" i="2"/>
  <c r="Q33" i="2"/>
  <c r="O33" i="2"/>
  <c r="N33" i="2"/>
  <c r="L33" i="2"/>
  <c r="K33" i="2"/>
  <c r="I33" i="2"/>
  <c r="T29" i="2"/>
  <c r="Q29" i="2"/>
  <c r="N29" i="2"/>
  <c r="K29" i="2"/>
  <c r="I29" i="2"/>
  <c r="AB24" i="2"/>
  <c r="V24" i="2"/>
  <c r="G22" i="2"/>
  <c r="M22" i="2"/>
  <c r="N22" i="2"/>
  <c r="O22" i="2"/>
  <c r="T21" i="2"/>
  <c r="U21" i="2"/>
  <c r="Q21" i="2"/>
  <c r="R21" i="2"/>
  <c r="G21" i="2"/>
  <c r="AA21" i="2"/>
  <c r="AA20" i="2"/>
  <c r="Z20" i="2"/>
  <c r="Y20" i="2"/>
  <c r="X20" i="2"/>
  <c r="G19" i="2"/>
  <c r="M19" i="2"/>
  <c r="N19" i="2"/>
  <c r="O19" i="2"/>
  <c r="G18" i="2"/>
  <c r="M18" i="2"/>
  <c r="N18" i="2"/>
  <c r="O18" i="2"/>
  <c r="T17" i="2"/>
  <c r="U17" i="2"/>
  <c r="G17" i="2"/>
  <c r="M17" i="2"/>
  <c r="N17" i="2"/>
  <c r="O17" i="2"/>
  <c r="T16" i="2"/>
  <c r="U16" i="2"/>
  <c r="Q16" i="2"/>
  <c r="R16" i="2"/>
  <c r="N16" i="2"/>
  <c r="O16" i="2"/>
  <c r="K16" i="2"/>
  <c r="L16" i="2"/>
  <c r="G16" i="2"/>
  <c r="X16" i="2"/>
  <c r="AA15" i="2"/>
  <c r="Z15" i="2"/>
  <c r="Y15" i="2"/>
  <c r="X15" i="2"/>
  <c r="S14" i="2"/>
  <c r="P14" i="2"/>
  <c r="Q14" i="2"/>
  <c r="R14" i="2"/>
  <c r="M14" i="2"/>
  <c r="J14" i="2"/>
  <c r="X14" i="2"/>
  <c r="I14" i="2"/>
  <c r="T13" i="2"/>
  <c r="U13" i="2"/>
  <c r="G13" i="2"/>
  <c r="AA13" i="2"/>
  <c r="T12" i="2"/>
  <c r="U12" i="2"/>
  <c r="G12" i="2"/>
  <c r="M12" i="2"/>
  <c r="N12" i="2"/>
  <c r="O12" i="2"/>
  <c r="G11" i="2"/>
  <c r="M11" i="2"/>
  <c r="N11" i="2"/>
  <c r="A11" i="2"/>
  <c r="E77" i="1"/>
  <c r="D77" i="1"/>
  <c r="C77" i="1"/>
  <c r="B77" i="1"/>
  <c r="A77" i="1"/>
  <c r="P70" i="1"/>
  <c r="O70" i="1"/>
  <c r="N70" i="1"/>
  <c r="M70" i="1"/>
  <c r="K70" i="1"/>
  <c r="P69" i="1"/>
  <c r="O69" i="1"/>
  <c r="N69" i="1"/>
  <c r="M69" i="1"/>
  <c r="K69" i="1"/>
  <c r="P67" i="1"/>
  <c r="O67" i="1"/>
  <c r="N67" i="1"/>
  <c r="M67" i="1"/>
  <c r="K67" i="1"/>
  <c r="R67" i="1"/>
  <c r="Q66" i="1"/>
  <c r="Q65" i="1"/>
  <c r="P63" i="1"/>
  <c r="O63" i="1"/>
  <c r="N63" i="1"/>
  <c r="M63" i="1"/>
  <c r="K63" i="1"/>
  <c r="Q62" i="1"/>
  <c r="Q61" i="1"/>
  <c r="P59" i="1"/>
  <c r="O59" i="1"/>
  <c r="N59" i="1"/>
  <c r="M59" i="1"/>
  <c r="K59" i="1"/>
  <c r="R59" i="1"/>
  <c r="Q58" i="1"/>
  <c r="Q57" i="1"/>
  <c r="P48" i="1"/>
  <c r="O48" i="1"/>
  <c r="N48" i="1"/>
  <c r="M48" i="1"/>
  <c r="K48" i="1"/>
  <c r="P45" i="1"/>
  <c r="O45" i="1"/>
  <c r="N45" i="1"/>
  <c r="M45" i="1"/>
  <c r="K45" i="1"/>
  <c r="P42" i="1"/>
  <c r="O42" i="1"/>
  <c r="N42" i="1"/>
  <c r="M42" i="1"/>
  <c r="K42" i="1"/>
  <c r="P39" i="1"/>
  <c r="O39" i="1"/>
  <c r="N39" i="1"/>
  <c r="M39" i="1"/>
  <c r="K39" i="1"/>
  <c r="P35" i="1"/>
  <c r="O35" i="1"/>
  <c r="N35" i="1"/>
  <c r="M35" i="1"/>
  <c r="K35" i="1"/>
  <c r="P29" i="1"/>
  <c r="O29" i="1"/>
  <c r="N29" i="1"/>
  <c r="M29" i="1"/>
  <c r="K29" i="1"/>
  <c r="P26" i="1"/>
  <c r="O26" i="1"/>
  <c r="N26" i="1"/>
  <c r="M26" i="1"/>
  <c r="K26" i="1"/>
  <c r="P23" i="1"/>
  <c r="O23" i="1"/>
  <c r="N23" i="1"/>
  <c r="M23" i="1"/>
  <c r="K23" i="1"/>
  <c r="V18" i="1"/>
  <c r="U18" i="1"/>
  <c r="O18" i="1"/>
  <c r="T18" i="1"/>
  <c r="N18" i="1"/>
  <c r="S18" i="1"/>
  <c r="M18" i="1"/>
  <c r="P18" i="1"/>
  <c r="G18" i="1"/>
  <c r="I18" i="1"/>
  <c r="F18" i="1"/>
  <c r="V17" i="1"/>
  <c r="P17" i="1"/>
  <c r="U17" i="1"/>
  <c r="O17" i="1"/>
  <c r="T17" i="1"/>
  <c r="N17" i="1"/>
  <c r="S17" i="1"/>
  <c r="M17" i="1"/>
  <c r="G17" i="1"/>
  <c r="I17" i="1"/>
  <c r="F17" i="1"/>
  <c r="V16" i="1"/>
  <c r="U16" i="1"/>
  <c r="T16" i="1"/>
  <c r="S16" i="1"/>
  <c r="H16" i="1"/>
  <c r="G16" i="1"/>
  <c r="F16" i="1"/>
  <c r="V15" i="1"/>
  <c r="U15" i="1"/>
  <c r="T15" i="1"/>
  <c r="S15" i="1"/>
  <c r="H15" i="1"/>
  <c r="P15" i="1"/>
  <c r="G15" i="1"/>
  <c r="F15" i="1"/>
  <c r="V14" i="1"/>
  <c r="U14" i="1"/>
  <c r="T14" i="1"/>
  <c r="S14" i="1"/>
  <c r="H14" i="1"/>
  <c r="G14" i="1"/>
  <c r="F14" i="1"/>
  <c r="V13" i="1"/>
  <c r="U13" i="1"/>
  <c r="T13" i="1"/>
  <c r="S13" i="1"/>
  <c r="H13" i="1"/>
  <c r="G13" i="1"/>
  <c r="F13" i="1"/>
  <c r="V12" i="1"/>
  <c r="U12" i="1"/>
  <c r="T12" i="1"/>
  <c r="S12" i="1"/>
  <c r="H12" i="1"/>
  <c r="G12" i="1"/>
  <c r="F12" i="1"/>
  <c r="V11" i="1"/>
  <c r="U11" i="1"/>
  <c r="T11" i="1"/>
  <c r="S11" i="1"/>
  <c r="H11" i="1"/>
  <c r="G11" i="1"/>
  <c r="F11" i="1"/>
  <c r="A11" i="1"/>
  <c r="Q30" i="10"/>
  <c r="J30" i="10"/>
  <c r="AP11" i="4"/>
  <c r="AO11" i="4"/>
  <c r="I11" i="4"/>
  <c r="J11" i="4"/>
  <c r="AM11" i="4"/>
  <c r="H3" i="8"/>
  <c r="G40" i="5"/>
  <c r="G46" i="5"/>
  <c r="G47" i="5"/>
  <c r="H40" i="5"/>
  <c r="H41" i="5"/>
  <c r="H43" i="5"/>
  <c r="AE53" i="4"/>
  <c r="J18" i="8"/>
  <c r="AE50" i="10"/>
  <c r="X53" i="4"/>
  <c r="H18" i="8"/>
  <c r="X50" i="10"/>
  <c r="W28" i="10"/>
  <c r="X28" i="10"/>
  <c r="O15" i="1"/>
  <c r="H10" i="5"/>
  <c r="H11" i="5"/>
  <c r="H16" i="5"/>
  <c r="H17" i="5"/>
  <c r="H19" i="5"/>
  <c r="H22" i="5"/>
  <c r="H23" i="5"/>
  <c r="H19" i="8"/>
  <c r="E64" i="5"/>
  <c r="E65" i="5"/>
  <c r="E67" i="5"/>
  <c r="M11" i="1"/>
  <c r="E4" i="5"/>
  <c r="E5" i="5"/>
  <c r="E7" i="5"/>
  <c r="E16" i="5"/>
  <c r="E17" i="5"/>
  <c r="E19" i="5"/>
  <c r="F21" i="8"/>
  <c r="S11" i="2"/>
  <c r="AA11" i="2"/>
  <c r="F19" i="8"/>
  <c r="E34" i="5"/>
  <c r="E35" i="5"/>
  <c r="E37" i="5"/>
  <c r="P22" i="2"/>
  <c r="Q22" i="2"/>
  <c r="R22" i="2"/>
  <c r="G34" i="5"/>
  <c r="H58" i="5"/>
  <c r="H59" i="5"/>
  <c r="H64" i="5"/>
  <c r="H65" i="5"/>
  <c r="H67" i="5"/>
  <c r="H70" i="5"/>
  <c r="H71" i="5"/>
  <c r="X59" i="1"/>
  <c r="Y59" i="1"/>
  <c r="AD67" i="1"/>
  <c r="AE67" i="1"/>
  <c r="K14" i="2"/>
  <c r="L14" i="2"/>
  <c r="Z16" i="2"/>
  <c r="M21" i="2"/>
  <c r="N21" i="2"/>
  <c r="O21" i="2"/>
  <c r="H21" i="8"/>
  <c r="E28" i="5"/>
  <c r="E29" i="5"/>
  <c r="E31" i="5"/>
  <c r="H28" i="5"/>
  <c r="H29" i="5"/>
  <c r="H31" i="5"/>
  <c r="G52" i="5"/>
  <c r="G53" i="5"/>
  <c r="G55" i="5"/>
  <c r="K18" i="1"/>
  <c r="Q18" i="1"/>
  <c r="X67" i="1"/>
  <c r="Y67" i="1"/>
  <c r="M13" i="2"/>
  <c r="N13" i="2"/>
  <c r="O13" i="2"/>
  <c r="G28" i="5"/>
  <c r="G29" i="5"/>
  <c r="G31" i="5"/>
  <c r="AD59" i="1"/>
  <c r="AE59" i="1"/>
  <c r="M71" i="1"/>
  <c r="P71" i="1"/>
  <c r="AA12" i="2"/>
  <c r="J22" i="2"/>
  <c r="K22" i="2"/>
  <c r="L22" i="2"/>
  <c r="F28" i="5"/>
  <c r="F29" i="5"/>
  <c r="F31" i="5"/>
  <c r="F40" i="5"/>
  <c r="F41" i="5"/>
  <c r="H17" i="8"/>
  <c r="J20" i="8"/>
  <c r="F17" i="8"/>
  <c r="X63" i="1"/>
  <c r="Y63" i="1"/>
  <c r="AD63" i="1"/>
  <c r="M13" i="1"/>
  <c r="N15" i="1"/>
  <c r="K71" i="1"/>
  <c r="Z14" i="2"/>
  <c r="H18" i="2"/>
  <c r="I18" i="2"/>
  <c r="P18" i="2"/>
  <c r="Q18" i="2"/>
  <c r="R18" i="2"/>
  <c r="J18" i="2"/>
  <c r="K18" i="2"/>
  <c r="L18" i="2"/>
  <c r="H19" i="2"/>
  <c r="I19" i="2"/>
  <c r="P19" i="2"/>
  <c r="Z19" i="2"/>
  <c r="J19" i="2"/>
  <c r="K19" i="2"/>
  <c r="L19" i="2"/>
  <c r="Z21" i="2"/>
  <c r="H21" i="2"/>
  <c r="I21" i="2"/>
  <c r="J21" i="2"/>
  <c r="K21" i="2"/>
  <c r="L21" i="2"/>
  <c r="V29" i="2"/>
  <c r="V39" i="2"/>
  <c r="V56" i="2"/>
  <c r="G16" i="5"/>
  <c r="R63" i="1"/>
  <c r="S63" i="1"/>
  <c r="Q70" i="1"/>
  <c r="Q26" i="1"/>
  <c r="Q42" i="1"/>
  <c r="O71" i="1"/>
  <c r="H13" i="2"/>
  <c r="P13" i="2"/>
  <c r="J13" i="2"/>
  <c r="K13" i="2"/>
  <c r="L13" i="2"/>
  <c r="AA17" i="2"/>
  <c r="Y18" i="2"/>
  <c r="Y19" i="2"/>
  <c r="G64" i="5"/>
  <c r="G65" i="5"/>
  <c r="AQ40" i="4"/>
  <c r="AQ64" i="4"/>
  <c r="I11" i="1"/>
  <c r="K11" i="1"/>
  <c r="N12" i="1"/>
  <c r="H22" i="2"/>
  <c r="I22" i="2"/>
  <c r="V51" i="2"/>
  <c r="AQ59" i="4"/>
  <c r="F4" i="5"/>
  <c r="F5" i="5"/>
  <c r="G10" i="5"/>
  <c r="G22" i="5"/>
  <c r="E40" i="5"/>
  <c r="F52" i="5"/>
  <c r="F53" i="5"/>
  <c r="F55" i="5"/>
  <c r="G58" i="5"/>
  <c r="G70" i="5"/>
  <c r="G4" i="5"/>
  <c r="G20" i="1"/>
  <c r="I13" i="1"/>
  <c r="K13" i="1"/>
  <c r="N14" i="1"/>
  <c r="Q29" i="1"/>
  <c r="Q45" i="1"/>
  <c r="E10" i="5"/>
  <c r="E11" i="5"/>
  <c r="F16" i="5"/>
  <c r="H34" i="5"/>
  <c r="H35" i="5"/>
  <c r="H46" i="5"/>
  <c r="H47" i="5"/>
  <c r="E52" i="5"/>
  <c r="E53" i="5"/>
  <c r="H52" i="5"/>
  <c r="H53" i="5"/>
  <c r="H55" i="5"/>
  <c r="E58" i="5"/>
  <c r="E59" i="5"/>
  <c r="F64" i="5"/>
  <c r="H4" i="5"/>
  <c r="H5" i="5"/>
  <c r="I75" i="5"/>
  <c r="N16" i="8"/>
  <c r="P11" i="4"/>
  <c r="Q11" i="4"/>
  <c r="D76" i="5"/>
  <c r="D5" i="5"/>
  <c r="D7" i="5"/>
  <c r="N11" i="1"/>
  <c r="N13" i="1"/>
  <c r="K17" i="1"/>
  <c r="Q17" i="1"/>
  <c r="S59" i="1"/>
  <c r="Q59" i="1"/>
  <c r="AA59" i="1"/>
  <c r="Q63" i="1"/>
  <c r="AA63" i="1"/>
  <c r="AB63" i="1"/>
  <c r="S67" i="1"/>
  <c r="Q67" i="1"/>
  <c r="AA67" i="1"/>
  <c r="AB67" i="1"/>
  <c r="J12" i="2"/>
  <c r="K12" i="2"/>
  <c r="L12" i="2"/>
  <c r="P12" i="2"/>
  <c r="H12" i="2"/>
  <c r="Y12" i="2"/>
  <c r="Y22" i="2"/>
  <c r="D73" i="5"/>
  <c r="E70" i="5"/>
  <c r="F70" i="5"/>
  <c r="M16" i="1"/>
  <c r="I16" i="1"/>
  <c r="K16" i="1"/>
  <c r="P11" i="1"/>
  <c r="O11" i="1"/>
  <c r="M12" i="1"/>
  <c r="O12" i="1"/>
  <c r="P13" i="1"/>
  <c r="O13" i="1"/>
  <c r="M14" i="1"/>
  <c r="O14" i="1"/>
  <c r="I15" i="1"/>
  <c r="K15" i="1"/>
  <c r="M15" i="1"/>
  <c r="N16" i="1"/>
  <c r="O16" i="1"/>
  <c r="Q35" i="1"/>
  <c r="Q48" i="1"/>
  <c r="V33" i="2"/>
  <c r="V42" i="2"/>
  <c r="W11" i="4"/>
  <c r="Y11" i="4"/>
  <c r="D49" i="5"/>
  <c r="E46" i="5"/>
  <c r="F46" i="5"/>
  <c r="D53" i="5"/>
  <c r="I12" i="1"/>
  <c r="K12" i="1"/>
  <c r="P12" i="1"/>
  <c r="I14" i="1"/>
  <c r="K14" i="1"/>
  <c r="P14" i="1"/>
  <c r="P16" i="1"/>
  <c r="Q23" i="1"/>
  <c r="Q39" i="1"/>
  <c r="U59" i="1"/>
  <c r="U63" i="1"/>
  <c r="V63" i="1"/>
  <c r="U67" i="1"/>
  <c r="V67" i="1"/>
  <c r="Q69" i="1"/>
  <c r="N71" i="1"/>
  <c r="J11" i="2"/>
  <c r="K11" i="2"/>
  <c r="Y11" i="2"/>
  <c r="P11" i="2"/>
  <c r="H11" i="2"/>
  <c r="O11" i="2"/>
  <c r="N14" i="2"/>
  <c r="O14" i="2"/>
  <c r="Y14" i="2"/>
  <c r="AA14" i="2"/>
  <c r="T14" i="2"/>
  <c r="U14" i="2"/>
  <c r="AA16" i="2"/>
  <c r="Y16" i="2"/>
  <c r="H16" i="2"/>
  <c r="J17" i="2"/>
  <c r="K17" i="2"/>
  <c r="L17" i="2"/>
  <c r="P17" i="2"/>
  <c r="H17" i="2"/>
  <c r="Y17" i="2"/>
  <c r="V45" i="2"/>
  <c r="N15" i="8"/>
  <c r="D25" i="5"/>
  <c r="E22" i="5"/>
  <c r="F22" i="5"/>
  <c r="D29" i="5"/>
  <c r="D31" i="5"/>
  <c r="S22" i="2"/>
  <c r="N14" i="8"/>
  <c r="S18" i="2"/>
  <c r="S19" i="2"/>
  <c r="AQ47" i="4"/>
  <c r="L21" i="8"/>
  <c r="D21" i="8"/>
  <c r="H20" i="8"/>
  <c r="L19" i="8"/>
  <c r="D19" i="8"/>
  <c r="L17" i="8"/>
  <c r="D17" i="8"/>
  <c r="J21" i="8"/>
  <c r="F20" i="8"/>
  <c r="J19" i="8"/>
  <c r="J17" i="8"/>
  <c r="I74" i="5"/>
  <c r="AQ37" i="4"/>
  <c r="F10" i="5"/>
  <c r="F34" i="5"/>
  <c r="F58" i="5"/>
  <c r="AQ56" i="4"/>
  <c r="D13" i="5"/>
  <c r="D17" i="5"/>
  <c r="D19" i="5"/>
  <c r="H25" i="5"/>
  <c r="D37" i="5"/>
  <c r="D41" i="5"/>
  <c r="D61" i="5"/>
  <c r="D65" i="5"/>
  <c r="AQ50" i="4"/>
  <c r="G41" i="5"/>
  <c r="G43" i="5"/>
  <c r="T11" i="2"/>
  <c r="G49" i="5"/>
  <c r="I40" i="5"/>
  <c r="H13" i="5"/>
  <c r="Z22" i="2"/>
  <c r="F43" i="5"/>
  <c r="H61" i="5"/>
  <c r="AL50" i="10"/>
  <c r="L18" i="8"/>
  <c r="J50" i="10"/>
  <c r="Q53" i="4"/>
  <c r="F18" i="8"/>
  <c r="Q50" i="10"/>
  <c r="AK28" i="10"/>
  <c r="AE28" i="10"/>
  <c r="X30" i="10"/>
  <c r="AD28" i="10"/>
  <c r="AL28" i="10"/>
  <c r="H37" i="5"/>
  <c r="X21" i="2"/>
  <c r="X13" i="2"/>
  <c r="G35" i="5"/>
  <c r="G37" i="5"/>
  <c r="X22" i="2"/>
  <c r="H73" i="5"/>
  <c r="E41" i="5"/>
  <c r="E43" i="5"/>
  <c r="I34" i="5"/>
  <c r="I28" i="5"/>
  <c r="Z18" i="2"/>
  <c r="X69" i="1"/>
  <c r="Q71" i="1"/>
  <c r="I10" i="5"/>
  <c r="G67" i="5"/>
  <c r="E13" i="5"/>
  <c r="E55" i="5"/>
  <c r="AD69" i="1"/>
  <c r="G76" i="5"/>
  <c r="Y13" i="2"/>
  <c r="I16" i="5"/>
  <c r="Y21" i="2"/>
  <c r="Q31" i="4"/>
  <c r="G59" i="5"/>
  <c r="G61" i="5"/>
  <c r="G11" i="5"/>
  <c r="G13" i="5"/>
  <c r="I4" i="5"/>
  <c r="Q19" i="2"/>
  <c r="R19" i="2"/>
  <c r="X17" i="2"/>
  <c r="X11" i="2"/>
  <c r="Q12" i="1"/>
  <c r="I52" i="5"/>
  <c r="I13" i="2"/>
  <c r="AE63" i="1"/>
  <c r="AE69" i="1"/>
  <c r="Q13" i="1"/>
  <c r="F17" i="5"/>
  <c r="F19" i="5"/>
  <c r="R69" i="1"/>
  <c r="F65" i="5"/>
  <c r="I65" i="5"/>
  <c r="G5" i="5"/>
  <c r="G7" i="5"/>
  <c r="I64" i="5"/>
  <c r="H49" i="5"/>
  <c r="V21" i="2"/>
  <c r="G17" i="5"/>
  <c r="G19" i="5"/>
  <c r="H77" i="5"/>
  <c r="F7" i="5"/>
  <c r="O23" i="2"/>
  <c r="M20" i="1"/>
  <c r="M73" i="1"/>
  <c r="M74" i="1"/>
  <c r="H76" i="5"/>
  <c r="G71" i="5"/>
  <c r="G73" i="5"/>
  <c r="G23" i="5"/>
  <c r="G25" i="5"/>
  <c r="Q13" i="2"/>
  <c r="R13" i="2"/>
  <c r="Z13" i="2"/>
  <c r="X19" i="2"/>
  <c r="X18" i="2"/>
  <c r="N20" i="8"/>
  <c r="N21" i="8"/>
  <c r="F23" i="5"/>
  <c r="F25" i="5"/>
  <c r="U69" i="1"/>
  <c r="E47" i="5"/>
  <c r="I46" i="5"/>
  <c r="AD11" i="4"/>
  <c r="AF11" i="4"/>
  <c r="AK11" i="4"/>
  <c r="AL11" i="4"/>
  <c r="V59" i="1"/>
  <c r="V69" i="1"/>
  <c r="Z12" i="2"/>
  <c r="Q12" i="2"/>
  <c r="R12" i="2"/>
  <c r="S69" i="1"/>
  <c r="E61" i="5"/>
  <c r="F59" i="5"/>
  <c r="H7" i="5"/>
  <c r="AA18" i="2"/>
  <c r="T18" i="2"/>
  <c r="I17" i="2"/>
  <c r="I16" i="2"/>
  <c r="V16" i="2"/>
  <c r="K23" i="2"/>
  <c r="L11" i="2"/>
  <c r="L23" i="2"/>
  <c r="Y69" i="1"/>
  <c r="Q11" i="1"/>
  <c r="K20" i="1"/>
  <c r="I53" i="5"/>
  <c r="X11" i="4"/>
  <c r="O20" i="1"/>
  <c r="F71" i="5"/>
  <c r="F73" i="5"/>
  <c r="AB59" i="1"/>
  <c r="AB69" i="1"/>
  <c r="AA69" i="1"/>
  <c r="J65" i="4"/>
  <c r="D67" i="5"/>
  <c r="F35" i="5"/>
  <c r="F37" i="5"/>
  <c r="N19" i="8"/>
  <c r="J53" i="4"/>
  <c r="I31" i="4"/>
  <c r="I29" i="5"/>
  <c r="P31" i="4"/>
  <c r="Z17" i="2"/>
  <c r="Q17" i="2"/>
  <c r="R17" i="2"/>
  <c r="H23" i="2"/>
  <c r="I11" i="2"/>
  <c r="Q14" i="1"/>
  <c r="D55" i="5"/>
  <c r="N23" i="2"/>
  <c r="Q15" i="1"/>
  <c r="P20" i="1"/>
  <c r="V14" i="2"/>
  <c r="Q16" i="1"/>
  <c r="E71" i="5"/>
  <c r="I70" i="5"/>
  <c r="X12" i="2"/>
  <c r="AA19" i="2"/>
  <c r="T19" i="2"/>
  <c r="U19" i="2"/>
  <c r="D43" i="5"/>
  <c r="E76" i="5"/>
  <c r="T22" i="2"/>
  <c r="AA22" i="2"/>
  <c r="E23" i="5"/>
  <c r="E25" i="5"/>
  <c r="I22" i="5"/>
  <c r="I58" i="5"/>
  <c r="F11" i="5"/>
  <c r="F76" i="5"/>
  <c r="N17" i="8"/>
  <c r="I30" i="5"/>
  <c r="I31" i="5"/>
  <c r="Q11" i="2"/>
  <c r="Z11" i="2"/>
  <c r="F47" i="5"/>
  <c r="F49" i="5"/>
  <c r="I20" i="1"/>
  <c r="I12" i="2"/>
  <c r="U11" i="2"/>
  <c r="N20" i="1"/>
  <c r="D77" i="5"/>
  <c r="AQ28" i="10"/>
  <c r="AQ53" i="4"/>
  <c r="AE65" i="4"/>
  <c r="I41" i="5"/>
  <c r="AL64" i="10"/>
  <c r="AL66" i="4"/>
  <c r="D78" i="5"/>
  <c r="AQ50" i="10"/>
  <c r="AE30" i="10"/>
  <c r="AL30" i="10"/>
  <c r="V12" i="2"/>
  <c r="H78" i="5"/>
  <c r="T23" i="2"/>
  <c r="V13" i="2"/>
  <c r="E77" i="5"/>
  <c r="I5" i="5"/>
  <c r="G77" i="5"/>
  <c r="AL65" i="4"/>
  <c r="I7" i="5"/>
  <c r="V17" i="2"/>
  <c r="I59" i="5"/>
  <c r="I19" i="5"/>
  <c r="F67" i="5"/>
  <c r="I67" i="5"/>
  <c r="Q33" i="4"/>
  <c r="I23" i="2"/>
  <c r="I25" i="2"/>
  <c r="I17" i="5"/>
  <c r="E73" i="5"/>
  <c r="I73" i="5"/>
  <c r="I18" i="5"/>
  <c r="W31" i="4"/>
  <c r="I24" i="5"/>
  <c r="O25" i="2"/>
  <c r="M76" i="1"/>
  <c r="M77" i="1"/>
  <c r="I76" i="5"/>
  <c r="I36" i="5"/>
  <c r="I37" i="5"/>
  <c r="X65" i="4"/>
  <c r="I42" i="5"/>
  <c r="I43" i="5"/>
  <c r="I25" i="5"/>
  <c r="I6" i="5"/>
  <c r="I35" i="5"/>
  <c r="N76" i="1"/>
  <c r="N75" i="1"/>
  <c r="N73" i="1"/>
  <c r="N74" i="1"/>
  <c r="F77" i="5"/>
  <c r="I11" i="5"/>
  <c r="J31" i="4"/>
  <c r="J33" i="4"/>
  <c r="K76" i="1"/>
  <c r="K75" i="1"/>
  <c r="K73" i="1"/>
  <c r="L25" i="2"/>
  <c r="V19" i="2"/>
  <c r="I47" i="5"/>
  <c r="Q23" i="2"/>
  <c r="R11" i="2"/>
  <c r="R23" i="2"/>
  <c r="F13" i="5"/>
  <c r="U22" i="2"/>
  <c r="V22" i="2"/>
  <c r="I71" i="5"/>
  <c r="P75" i="1"/>
  <c r="P76" i="1"/>
  <c r="P73" i="1"/>
  <c r="P74" i="1"/>
  <c r="I54" i="5"/>
  <c r="I55" i="5"/>
  <c r="Q20" i="1"/>
  <c r="U18" i="2"/>
  <c r="V18" i="2"/>
  <c r="F61" i="5"/>
  <c r="I61" i="5"/>
  <c r="E49" i="5"/>
  <c r="M75" i="1"/>
  <c r="J66" i="4"/>
  <c r="I23" i="5"/>
  <c r="Q65" i="4"/>
  <c r="D18" i="8"/>
  <c r="N18" i="8"/>
  <c r="O75" i="1"/>
  <c r="O76" i="1"/>
  <c r="O73" i="1"/>
  <c r="O74" i="1"/>
  <c r="AE11" i="4"/>
  <c r="AQ11" i="4"/>
  <c r="AL67" i="4"/>
  <c r="L22" i="8"/>
  <c r="X66" i="4"/>
  <c r="X67" i="4"/>
  <c r="H22" i="8"/>
  <c r="X64" i="10"/>
  <c r="X68" i="10"/>
  <c r="AE66" i="4"/>
  <c r="AE67" i="4"/>
  <c r="J22" i="8"/>
  <c r="AE64" i="10"/>
  <c r="AE68" i="10"/>
  <c r="Q66" i="4"/>
  <c r="Q64" i="10"/>
  <c r="Q68" i="10"/>
  <c r="AL68" i="10"/>
  <c r="AQ30" i="10"/>
  <c r="G78" i="5"/>
  <c r="E78" i="5"/>
  <c r="I66" i="5"/>
  <c r="X31" i="4"/>
  <c r="X33" i="4"/>
  <c r="I77" i="5"/>
  <c r="O77" i="1"/>
  <c r="I72" i="5"/>
  <c r="J67" i="4"/>
  <c r="J71" i="4"/>
  <c r="Q73" i="1"/>
  <c r="K74" i="1"/>
  <c r="Q74" i="1"/>
  <c r="I60" i="5"/>
  <c r="I13" i="5"/>
  <c r="I12" i="5"/>
  <c r="Q75" i="1"/>
  <c r="F78" i="5"/>
  <c r="AL31" i="4"/>
  <c r="U23" i="2"/>
  <c r="U25" i="2"/>
  <c r="AK31" i="4"/>
  <c r="Q76" i="1"/>
  <c r="N77" i="1"/>
  <c r="AD31" i="4"/>
  <c r="I10" i="8"/>
  <c r="AQ65" i="4"/>
  <c r="I49" i="5"/>
  <c r="I48" i="5"/>
  <c r="V11" i="2"/>
  <c r="P77" i="1"/>
  <c r="R25" i="2"/>
  <c r="F6" i="8"/>
  <c r="AQ66" i="4"/>
  <c r="J73" i="4"/>
  <c r="J74" i="4"/>
  <c r="J72" i="4"/>
  <c r="AL69" i="10"/>
  <c r="L30" i="8"/>
  <c r="Q69" i="10"/>
  <c r="F30" i="8"/>
  <c r="X69" i="10"/>
  <c r="H30" i="8"/>
  <c r="AE69" i="10"/>
  <c r="J30" i="8"/>
  <c r="D30" i="8"/>
  <c r="Q67" i="4"/>
  <c r="F22" i="8"/>
  <c r="AQ64" i="10"/>
  <c r="AQ63" i="10"/>
  <c r="AQ68" i="10"/>
  <c r="I78" i="5"/>
  <c r="I8" i="8"/>
  <c r="D10" i="8"/>
  <c r="M8" i="8"/>
  <c r="G9" i="8"/>
  <c r="F7" i="8"/>
  <c r="K10" i="8"/>
  <c r="F8" i="8"/>
  <c r="D9" i="8"/>
  <c r="H10" i="8"/>
  <c r="F10" i="8"/>
  <c r="K77" i="1"/>
  <c r="Q77" i="1"/>
  <c r="G10" i="8"/>
  <c r="L10" i="8"/>
  <c r="H6" i="8"/>
  <c r="H8" i="8"/>
  <c r="F9" i="8"/>
  <c r="E6" i="8"/>
  <c r="E9" i="8"/>
  <c r="I6" i="8"/>
  <c r="E7" i="8"/>
  <c r="H7" i="8"/>
  <c r="K9" i="8"/>
  <c r="E8" i="8"/>
  <c r="D8" i="8"/>
  <c r="J8" i="8"/>
  <c r="J7" i="8"/>
  <c r="K6" i="8"/>
  <c r="M6" i="8"/>
  <c r="J6" i="8"/>
  <c r="J10" i="8"/>
  <c r="K8" i="8"/>
  <c r="G6" i="8"/>
  <c r="G7" i="8"/>
  <c r="K7" i="8"/>
  <c r="D7" i="8"/>
  <c r="L7" i="8"/>
  <c r="L6" i="8"/>
  <c r="L8" i="8"/>
  <c r="H9" i="8"/>
  <c r="J9" i="8"/>
  <c r="D6" i="8"/>
  <c r="M9" i="8"/>
  <c r="G8" i="8"/>
  <c r="M10" i="8"/>
  <c r="M7" i="8"/>
  <c r="E10" i="8"/>
  <c r="I7" i="8"/>
  <c r="L9" i="8"/>
  <c r="AE31" i="4"/>
  <c r="AE33" i="4"/>
  <c r="AE71" i="4"/>
  <c r="AE73" i="4"/>
  <c r="I9" i="8"/>
  <c r="AL33" i="4"/>
  <c r="AL71" i="4"/>
  <c r="AL73" i="4"/>
  <c r="V25" i="2"/>
  <c r="V23" i="2"/>
  <c r="D22" i="8"/>
  <c r="X71" i="4"/>
  <c r="D23" i="8"/>
  <c r="N22" i="8"/>
  <c r="AQ67" i="4"/>
  <c r="D25" i="8"/>
  <c r="Q71" i="4"/>
  <c r="Q73" i="4"/>
  <c r="H23" i="8"/>
  <c r="X73" i="4"/>
  <c r="X70" i="10"/>
  <c r="H32" i="8"/>
  <c r="H31" i="8"/>
  <c r="AL70" i="10"/>
  <c r="L32" i="8"/>
  <c r="L31" i="8"/>
  <c r="N30" i="8"/>
  <c r="Q70" i="10"/>
  <c r="F32" i="8"/>
  <c r="F31" i="8"/>
  <c r="AE70" i="10"/>
  <c r="J32" i="8"/>
  <c r="J31" i="8"/>
  <c r="AQ69" i="10"/>
  <c r="D32" i="8"/>
  <c r="D31" i="8"/>
  <c r="AQ31" i="4"/>
  <c r="F11" i="8"/>
  <c r="L25" i="8"/>
  <c r="D11" i="8"/>
  <c r="G11" i="8"/>
  <c r="O6" i="8"/>
  <c r="K11" i="8"/>
  <c r="O7" i="8"/>
  <c r="N9" i="8"/>
  <c r="N7" i="8"/>
  <c r="O8" i="8"/>
  <c r="I11" i="8"/>
  <c r="N8" i="8"/>
  <c r="O10" i="8"/>
  <c r="M11" i="8"/>
  <c r="L11" i="8"/>
  <c r="N10" i="8"/>
  <c r="J11" i="8"/>
  <c r="O9" i="8"/>
  <c r="N6" i="8"/>
  <c r="E11" i="8"/>
  <c r="H11" i="8"/>
  <c r="AQ33" i="4"/>
  <c r="X72" i="4"/>
  <c r="H24" i="8"/>
  <c r="AL72" i="4"/>
  <c r="L24" i="8"/>
  <c r="L23" i="8"/>
  <c r="D24" i="8"/>
  <c r="AE72" i="4"/>
  <c r="J24" i="8"/>
  <c r="J23" i="8"/>
  <c r="J75" i="4"/>
  <c r="D26" i="8"/>
  <c r="AL74" i="4"/>
  <c r="L26" i="8"/>
  <c r="Q72" i="4"/>
  <c r="F24" i="8"/>
  <c r="N24" i="8"/>
  <c r="AQ71" i="4"/>
  <c r="F23" i="8"/>
  <c r="N23" i="8"/>
  <c r="H25" i="8"/>
  <c r="X74" i="4"/>
  <c r="Q74" i="4"/>
  <c r="F25" i="8"/>
  <c r="N32" i="8"/>
  <c r="N31" i="8"/>
  <c r="AQ70" i="10"/>
  <c r="AQ73" i="4"/>
  <c r="F13" i="8"/>
  <c r="J25" i="8"/>
  <c r="D13" i="8"/>
  <c r="AE74" i="4"/>
  <c r="J26" i="8"/>
  <c r="J13" i="8"/>
  <c r="L13" i="8"/>
  <c r="N11" i="8"/>
  <c r="O11" i="8"/>
  <c r="H13" i="8"/>
  <c r="AL75" i="4"/>
  <c r="L27" i="8"/>
  <c r="D27" i="8"/>
  <c r="AQ72" i="4"/>
  <c r="N25" i="8"/>
  <c r="H26" i="8"/>
  <c r="X75" i="4"/>
  <c r="H27" i="8"/>
  <c r="F26" i="8"/>
  <c r="Q75" i="4"/>
  <c r="F27" i="8"/>
  <c r="AQ74" i="4"/>
  <c r="AE75" i="4"/>
  <c r="J27" i="8"/>
  <c r="N13" i="8"/>
  <c r="N26" i="8"/>
  <c r="N27" i="8"/>
  <c r="AQ75" i="4"/>
</calcChain>
</file>

<file path=xl/sharedStrings.xml><?xml version="1.0" encoding="utf-8"?>
<sst xmlns="http://schemas.openxmlformats.org/spreadsheetml/2006/main" count="785" uniqueCount="208">
  <si>
    <t>PI Name:</t>
  </si>
  <si>
    <t>Start date:</t>
  </si>
  <si>
    <t>End date:</t>
  </si>
  <si>
    <t>Personnel</t>
  </si>
  <si>
    <t>total</t>
  </si>
  <si>
    <t>Year 1</t>
  </si>
  <si>
    <t>Year 2</t>
  </si>
  <si>
    <t>Year 3</t>
  </si>
  <si>
    <t>Year 4</t>
  </si>
  <si>
    <t>Year 5</t>
  </si>
  <si>
    <t>Supplies</t>
  </si>
  <si>
    <t>Travel</t>
  </si>
  <si>
    <t>other costs</t>
  </si>
  <si>
    <t>TOTAL REQUEST</t>
  </si>
  <si>
    <t>TOTAL request</t>
  </si>
  <si>
    <t>Federal Sponsor:</t>
  </si>
  <si>
    <t>Subcontract A Direct Cost</t>
  </si>
  <si>
    <t>Subcontract A IDC</t>
  </si>
  <si>
    <t>Subcontract B Direct Cost</t>
  </si>
  <si>
    <t>Subcontract C IDC</t>
  </si>
  <si>
    <t>Subcontract B IDC</t>
  </si>
  <si>
    <t>Subcontact C total</t>
  </si>
  <si>
    <t>Subcontact B total</t>
  </si>
  <si>
    <t>Subcontract C Direct Cost</t>
  </si>
  <si>
    <t>MTDC</t>
  </si>
  <si>
    <t>Subcontract total DIRECT costs</t>
  </si>
  <si>
    <t>Subcontract total INDIRECT costs</t>
  </si>
  <si>
    <t>Subcontract TOTAL costs</t>
  </si>
  <si>
    <t>TOTAL DIRECT Costs minus sub F&amp;A</t>
  </si>
  <si>
    <t>TOTAL DIRECT COSTS with sub F&amp;A</t>
  </si>
  <si>
    <t>over 25K</t>
  </si>
  <si>
    <t>under 25K</t>
  </si>
  <si>
    <t>Personnel total</t>
  </si>
  <si>
    <t>Internal Calculation for sub amount in MTDC</t>
  </si>
  <si>
    <t>Patient Care costs*</t>
  </si>
  <si>
    <t>alterations and renovations*</t>
  </si>
  <si>
    <t>Subcontracts*</t>
  </si>
  <si>
    <t>Proposal Title:</t>
  </si>
  <si>
    <t>* Fields are excluded from MTDC except for first $25K of each subcontract</t>
  </si>
  <si>
    <r>
      <t>Equipment*-</t>
    </r>
    <r>
      <rPr>
        <sz val="10"/>
        <rFont val="Arial"/>
        <family val="2"/>
      </rPr>
      <t>stand alone pieces over $5K</t>
    </r>
  </si>
  <si>
    <t>If sub, prime institution:</t>
  </si>
  <si>
    <t/>
  </si>
  <si>
    <t>Consultants</t>
  </si>
  <si>
    <t>Merit?</t>
  </si>
  <si>
    <t>Subcontract A total</t>
  </si>
  <si>
    <t>Animal Costs</t>
  </si>
  <si>
    <t>Appointment</t>
  </si>
  <si>
    <t>Role</t>
  </si>
  <si>
    <t>Professional</t>
  </si>
  <si>
    <t>Support Staff</t>
  </si>
  <si>
    <t>Student</t>
  </si>
  <si>
    <t>Other</t>
  </si>
  <si>
    <t>Fringe Rates</t>
  </si>
  <si>
    <t>Bob</t>
  </si>
  <si>
    <t>Effort</t>
  </si>
  <si>
    <t>Effort Changes</t>
  </si>
  <si>
    <t>Details</t>
  </si>
  <si>
    <t>NIH</t>
  </si>
  <si>
    <t>N/A</t>
  </si>
  <si>
    <t>Salary</t>
  </si>
  <si>
    <t>Effort Months</t>
  </si>
  <si>
    <t>Salary Requested</t>
  </si>
  <si>
    <t>Fringe Rate</t>
  </si>
  <si>
    <t>Fringe Requested</t>
  </si>
  <si>
    <t>FEDERAL</t>
  </si>
  <si>
    <t>Input F&amp;A Rates and number of months at each rate</t>
  </si>
  <si>
    <t>F&amp;A Chart</t>
  </si>
  <si>
    <t>Merit</t>
  </si>
  <si>
    <t>Danielle</t>
  </si>
  <si>
    <t>Donna</t>
  </si>
  <si>
    <t>Calendar Months</t>
  </si>
  <si>
    <t>Academic Months</t>
  </si>
  <si>
    <t>Summer Months</t>
  </si>
  <si>
    <t>Requested Fringe</t>
  </si>
  <si>
    <t>Requested Salary</t>
  </si>
  <si>
    <t>Dylan</t>
  </si>
  <si>
    <t>Debbie</t>
  </si>
  <si>
    <t>Effort %</t>
  </si>
  <si>
    <t>Really long name of something that is very complicated and scientitfic or something</t>
  </si>
  <si>
    <t>Sue</t>
  </si>
  <si>
    <t>Budget Preparer:</t>
  </si>
  <si>
    <t>Photonics Center</t>
  </si>
  <si>
    <t>Department Submitting Proposal:</t>
  </si>
  <si>
    <t>Students</t>
  </si>
  <si>
    <t>Domestic</t>
  </si>
  <si>
    <t>Foreign</t>
  </si>
  <si>
    <t>IDC</t>
  </si>
  <si>
    <t>complete blue fields only, please!</t>
  </si>
  <si>
    <t>Professional Staff</t>
  </si>
  <si>
    <t>Danny</t>
  </si>
  <si>
    <t>Dustin</t>
  </si>
  <si>
    <t>Year 2 Change</t>
  </si>
  <si>
    <t>Year 3 Change</t>
  </si>
  <si>
    <t>Year 4 Change</t>
  </si>
  <si>
    <t>Year 5 Change</t>
  </si>
  <si>
    <t>Dave Davis</t>
  </si>
  <si>
    <t>Equipment (stand alone pieces&gt;$5k)</t>
  </si>
  <si>
    <t>Alterations and Renovations*</t>
  </si>
  <si>
    <t>Other Costs</t>
  </si>
  <si>
    <t>Conultant A</t>
  </si>
  <si>
    <t>The Great Consulting Group</t>
  </si>
  <si>
    <t>Personnel Totals</t>
  </si>
  <si>
    <t>Subtotals</t>
  </si>
  <si>
    <t xml:space="preserve"> Annual Total</t>
  </si>
  <si>
    <t>The best consultants</t>
  </si>
  <si>
    <t>Total Request</t>
  </si>
  <si>
    <t>Thing A</t>
  </si>
  <si>
    <t>Thing B</t>
  </si>
  <si>
    <t>Supplies A</t>
  </si>
  <si>
    <t>Supplies B</t>
  </si>
  <si>
    <t>Supplies C</t>
  </si>
  <si>
    <t>Animal 1</t>
  </si>
  <si>
    <t>Animal 2</t>
  </si>
  <si>
    <t>Dawrin</t>
  </si>
  <si>
    <t>Reno 1</t>
  </si>
  <si>
    <t>reno 2</t>
  </si>
  <si>
    <t>Other A</t>
  </si>
  <si>
    <t>Other B</t>
  </si>
  <si>
    <t>Other C</t>
  </si>
  <si>
    <t>Annual Total</t>
  </si>
  <si>
    <t>F&amp;A Rates</t>
  </si>
  <si>
    <t>MONTHS</t>
  </si>
  <si>
    <t>SUBRECIPIENT</t>
  </si>
  <si>
    <t>Under</t>
  </si>
  <si>
    <t>Over</t>
  </si>
  <si>
    <t>Total</t>
  </si>
  <si>
    <t>Grand Total</t>
  </si>
  <si>
    <t>Only input data into blue fields, please</t>
  </si>
  <si>
    <t>yellow indicates change in effort from previous year, prompts need for justification</t>
  </si>
  <si>
    <t>Direct</t>
  </si>
  <si>
    <t>Indirect</t>
  </si>
  <si>
    <t>Annual Subtotal</t>
  </si>
  <si>
    <t>Non Personnel Details</t>
  </si>
  <si>
    <r>
      <t xml:space="preserve">orange indicates error in month entry, choose </t>
    </r>
    <r>
      <rPr>
        <b/>
        <i/>
        <sz val="8.5"/>
        <rFont val="Arial"/>
        <family val="2"/>
      </rPr>
      <t>either</t>
    </r>
    <r>
      <rPr>
        <sz val="7.5"/>
        <rFont val="Arial"/>
        <family val="2"/>
      </rPr>
      <t xml:space="preserve"> calendar months, or academic/summer months</t>
    </r>
  </si>
  <si>
    <t>***For modular budget, reference this</t>
  </si>
  <si>
    <r>
      <t xml:space="preserve">TOTAL DIRECT Costs </t>
    </r>
    <r>
      <rPr>
        <sz val="8"/>
        <rFont val="Arial"/>
        <family val="2"/>
      </rPr>
      <t>(including all sub award costs)</t>
    </r>
  </si>
  <si>
    <r>
      <t>TOTAL DIRECT Costs</t>
    </r>
    <r>
      <rPr>
        <sz val="8"/>
        <rFont val="Arial"/>
        <family val="2"/>
      </rPr>
      <t xml:space="preserve"> (without sub award indirect)</t>
    </r>
  </si>
  <si>
    <t xml:space="preserve">TOTAL REQUEST </t>
  </si>
  <si>
    <t>Grad Student</t>
  </si>
  <si>
    <t>Undergrad Student</t>
  </si>
  <si>
    <t>Equipment (stand alone pieces&gt;$5k)*</t>
  </si>
  <si>
    <t>% Effort</t>
  </si>
  <si>
    <t>Summer Months*</t>
  </si>
  <si>
    <r>
      <rPr>
        <u/>
        <sz val="16"/>
        <rFont val="Arial"/>
        <family val="2"/>
      </rPr>
      <t>*</t>
    </r>
    <r>
      <rPr>
        <u/>
        <sz val="7"/>
        <color theme="10"/>
        <rFont val="Arial"/>
        <family val="2"/>
      </rPr>
      <t>Note: Summer months are compensated as overbase and may require completion of Commitment of Summer Effort &amp; Salary Request form.  Click here for more info</t>
    </r>
  </si>
  <si>
    <t>Base Salary</t>
  </si>
  <si>
    <t>Effort Conversion Calculator</t>
  </si>
  <si>
    <t>Salary Request</t>
  </si>
  <si>
    <t>Fringe Request</t>
  </si>
  <si>
    <t>Post Doc</t>
  </si>
  <si>
    <t>Annual Subtotals</t>
  </si>
  <si>
    <t>Detail Subtotals</t>
  </si>
  <si>
    <t>Fringe</t>
  </si>
  <si>
    <t>Non-Personnel</t>
  </si>
  <si>
    <t>Equipment Annual Total</t>
  </si>
  <si>
    <t>Equipment</t>
  </si>
  <si>
    <t>Alterations and Renovations* Annual Total</t>
  </si>
  <si>
    <t>Consultants Annual Total</t>
  </si>
  <si>
    <t>Supplies Annual Total</t>
  </si>
  <si>
    <t>Travel Annual Total</t>
  </si>
  <si>
    <t>Patient Care costs* Annual Total</t>
  </si>
  <si>
    <t>Other Costs Annual Total</t>
  </si>
  <si>
    <t>Subawards Annual Total</t>
  </si>
  <si>
    <t>Subawards</t>
  </si>
  <si>
    <t>Cumulative total</t>
  </si>
  <si>
    <t>Airfare</t>
  </si>
  <si>
    <t>Car Rental</t>
  </si>
  <si>
    <t>Registration</t>
  </si>
  <si>
    <t>Lodging</t>
  </si>
  <si>
    <t>Per diem</t>
  </si>
  <si>
    <t>Parking</t>
  </si>
  <si>
    <t>Trip 1</t>
  </si>
  <si>
    <t>Trip 2</t>
  </si>
  <si>
    <t>Trip 3</t>
  </si>
  <si>
    <t>Trip 4</t>
  </si>
  <si>
    <t>Trip 5</t>
  </si>
  <si>
    <t>Trip 6</t>
  </si>
  <si>
    <t>No</t>
  </si>
  <si>
    <t>Domestic Travel</t>
  </si>
  <si>
    <t>Foreign Travel</t>
  </si>
  <si>
    <t>light red indicates NIH salary cap has been reached</t>
  </si>
  <si>
    <t xml:space="preserve">NOTES </t>
  </si>
  <si>
    <t>PI Year 1 Effort</t>
  </si>
  <si>
    <t>Year 1 F&amp;A Rate:</t>
  </si>
  <si>
    <t>Dates:</t>
  </si>
  <si>
    <t>COST SHARE</t>
  </si>
  <si>
    <t>(Include details in Notes)</t>
  </si>
  <si>
    <t>Subtotal</t>
  </si>
  <si>
    <t>Description:</t>
  </si>
  <si>
    <t>*If cost-share, fill out federal cost-share tab</t>
  </si>
  <si>
    <t>Cost Share</t>
  </si>
  <si>
    <t>Anticipate Cost Share?*</t>
  </si>
  <si>
    <r>
      <t xml:space="preserve">Subawards </t>
    </r>
    <r>
      <rPr>
        <sz val="10"/>
        <rFont val="Arial"/>
        <family val="2"/>
      </rPr>
      <t>(include details in Notes)</t>
    </r>
  </si>
  <si>
    <t>Sub-K over $25k</t>
  </si>
  <si>
    <t>Sub-K under $25k</t>
  </si>
  <si>
    <t>(Use Travel Details tab)</t>
  </si>
  <si>
    <t>NON FEDERAL</t>
  </si>
  <si>
    <r>
      <t>Equipment</t>
    </r>
    <r>
      <rPr>
        <sz val="10"/>
        <rFont val="Arial"/>
        <family val="2"/>
      </rPr>
      <t xml:space="preserve"> (stand alone pieces&gt;$5k)</t>
    </r>
  </si>
  <si>
    <t>Patient Care costs</t>
  </si>
  <si>
    <t>Alterations and Renovations</t>
  </si>
  <si>
    <r>
      <t xml:space="preserve">Sub Awards </t>
    </r>
    <r>
      <rPr>
        <sz val="10"/>
        <rFont val="Arial"/>
        <family val="2"/>
      </rPr>
      <t>(use Sub Award tab)</t>
    </r>
  </si>
  <si>
    <r>
      <t xml:space="preserve">MTDC </t>
    </r>
    <r>
      <rPr>
        <sz val="8"/>
        <rFont val="Arial"/>
        <family val="2"/>
      </rPr>
      <t>*if sponsor restrictions, subtract out approporiate categories</t>
    </r>
  </si>
  <si>
    <r>
      <t>BU IDC</t>
    </r>
    <r>
      <rPr>
        <sz val="8"/>
        <rFont val="Arial"/>
        <family val="2"/>
      </rPr>
      <t>*calculated on MTDC, if there are sponsor restrictions make adjustments in MTDC line</t>
    </r>
  </si>
  <si>
    <t>Alterations and Renovations Annual Total</t>
  </si>
  <si>
    <t>Patient Care costs Annual Total</t>
  </si>
  <si>
    <r>
      <t xml:space="preserve">EDIT FRINGE </t>
    </r>
    <r>
      <rPr>
        <u val="singleAccounting"/>
        <sz val="8"/>
        <rFont val="Arial"/>
        <family val="2"/>
      </rPr>
      <t>ONLY</t>
    </r>
    <r>
      <rPr>
        <sz val="8"/>
        <rFont val="Arial"/>
        <family val="2"/>
      </rPr>
      <t xml:space="preserve"> IF SPONSOR LIMITS</t>
    </r>
  </si>
  <si>
    <t>Number of Travelers</t>
  </si>
  <si>
    <t>Base Cost per Traveler</t>
  </si>
  <si>
    <t xml:space="preserve">INSTRUCTIONS: For all anticipated trips, fill out a trip in either domestic or foreign travel table. Please describe the details of the trip in the description section. Input number of travelers and estimate the line item costs for each trip. Select which year this trip will occur in using Yes/No drop-down menu. It is possible to select multiple years, but the base cost per traveler and number of travelers can not vary year to year. If you need more flexibility for annual changes, create a separate trip. Annual totals for domestic and foreign travel are rolled up into the Federal Detail budget automatically. </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</si>
</sst>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0_);[Red]\(&quot;$&quot;#,##0\)"/>
    <numFmt numFmtId="44" formatCode="_(&quot;$&quot;* #,##0.00_);_(&quot;$&quot;* \(#,##0.00\);_(&quot;$&quot;* &quot;-&quot;??_);_(@_)"/>
    <numFmt numFmtId="164" formatCode="0.0%"/>
    <numFmt numFmtId="165" formatCode="_(&quot;$&quot;* #,##0_);_(&quot;$&quot;* \(#,##0\);_(&quot;$&quot;* &quot;-&quot;??_);_(@_)"/>
    <numFmt numFmtId="166" formatCode="0.0"/>
    <numFmt numFmtId="167" formatCode="mm/dd/yy;@"/>
  </numFmts>
  <fonts count="34" x14ac:knownFonts="1">
    <font>
      <sz val="10"/>
      <name val="Arial"/>
    </font>
    <font>
      <sz val="8"/>
      <name val="Arial"/>
      <family val="2"/>
    </font>
    <font>
      <b/>
      <sz val="11"/>
      <name val="Arial"/>
      <family val="2"/>
    </font>
    <font>
      <b/>
      <sz val="10"/>
      <name val="Arial"/>
      <family val="2"/>
    </font>
    <font>
      <sz val="11"/>
      <name val="Arial"/>
      <family val="2"/>
    </font>
    <font>
      <sz val="10"/>
      <name val="Arial"/>
      <family val="2"/>
    </font>
    <font>
      <sz val="10"/>
      <name val="Arial"/>
      <family val="2"/>
    </font>
    <font>
      <sz val="48"/>
      <name val="Arial"/>
      <family val="2"/>
    </font>
    <font>
      <u/>
      <sz val="10"/>
      <color theme="10"/>
      <name val="Arial"/>
      <family val="2"/>
    </font>
    <font>
      <b/>
      <sz val="8"/>
      <name val="Arial"/>
      <family val="2"/>
    </font>
    <font>
      <b/>
      <sz val="12"/>
      <name val="Arial"/>
      <family val="2"/>
    </font>
    <font>
      <b/>
      <sz val="14"/>
      <name val="Arial"/>
      <family val="2"/>
    </font>
    <font>
      <b/>
      <sz val="36"/>
      <name val="Arial"/>
      <family val="2"/>
    </font>
    <font>
      <sz val="12"/>
      <name val="Arial"/>
      <family val="2"/>
    </font>
    <font>
      <sz val="7.5"/>
      <name val="Arial"/>
      <family val="2"/>
    </font>
    <font>
      <b/>
      <i/>
      <sz val="8.5"/>
      <name val="Arial"/>
      <family val="2"/>
    </font>
    <font>
      <u/>
      <sz val="7"/>
      <color theme="10"/>
      <name val="Arial"/>
      <family val="2"/>
    </font>
    <font>
      <u/>
      <sz val="16"/>
      <name val="Arial"/>
      <family val="2"/>
    </font>
    <font>
      <sz val="11"/>
      <name val="Arial"/>
      <family val="2"/>
    </font>
    <font>
      <b/>
      <sz val="10"/>
      <color theme="0"/>
      <name val="Arial"/>
      <family val="2"/>
    </font>
    <font>
      <b/>
      <sz val="13"/>
      <name val="Arial"/>
      <family val="2"/>
    </font>
    <font>
      <b/>
      <sz val="28"/>
      <name val="Arial"/>
      <family val="2"/>
    </font>
    <font>
      <b/>
      <sz val="22"/>
      <name val="Arial"/>
      <family val="2"/>
    </font>
    <font>
      <b/>
      <sz val="16"/>
      <name val="Arial"/>
      <family val="2"/>
    </font>
    <font>
      <sz val="14"/>
      <name val="Arial"/>
      <family val="2"/>
    </font>
    <font>
      <sz val="10"/>
      <color theme="1"/>
      <name val="Arial"/>
      <family val="2"/>
    </font>
    <font>
      <b/>
      <sz val="10"/>
      <color theme="1"/>
      <name val="Arial"/>
      <family val="2"/>
    </font>
    <font>
      <sz val="11"/>
      <color theme="1"/>
      <name val="Arial"/>
      <family val="2"/>
    </font>
    <font>
      <sz val="8"/>
      <color theme="1"/>
      <name val="Arial"/>
      <family val="2"/>
    </font>
    <font>
      <b/>
      <sz val="12"/>
      <color theme="1"/>
      <name val="Arial"/>
      <family val="2"/>
    </font>
    <font>
      <b/>
      <sz val="18"/>
      <color theme="1"/>
      <name val="Arial"/>
      <family val="2"/>
    </font>
    <font>
      <b/>
      <sz val="18"/>
      <name val="Arial"/>
      <family val="2"/>
    </font>
    <font>
      <u val="singleAccounting"/>
      <sz val="8"/>
      <name val="Arial"/>
      <family val="2"/>
    </font>
    <font>
      <b/>
      <sz val="48"/>
      <name val="Arial"/>
      <family val="2"/>
    </font>
  </fonts>
  <fills count="15">
    <fill>
      <patternFill patternType="none"/>
    </fill>
    <fill>
      <patternFill patternType="gray125"/>
    </fill>
    <fill>
      <patternFill patternType="solid">
        <fgColor indexed="43"/>
        <bgColor indexed="64"/>
      </patternFill>
    </fill>
    <fill>
      <patternFill patternType="solid">
        <fgColor rgb="FFFFFF99"/>
        <bgColor indexed="64"/>
      </patternFill>
    </fill>
    <fill>
      <patternFill patternType="solid">
        <fgColor rgb="FFD9F6FF"/>
        <bgColor indexed="64"/>
      </patternFill>
    </fill>
    <fill>
      <patternFill patternType="solid">
        <fgColor rgb="FFABEBFF"/>
        <bgColor indexed="64"/>
      </patternFill>
    </fill>
    <fill>
      <patternFill patternType="solid">
        <fgColor theme="7" tint="0.59999389629810485"/>
        <bgColor indexed="64"/>
      </patternFill>
    </fill>
    <fill>
      <patternFill patternType="solid">
        <fgColor rgb="FFFFFF00"/>
        <bgColor indexed="64"/>
      </patternFill>
    </fill>
    <fill>
      <patternFill patternType="solid">
        <fgColor rgb="FFFFFFCC"/>
        <bgColor indexed="64"/>
      </patternFill>
    </fill>
    <fill>
      <patternFill patternType="solid">
        <fgColor theme="9"/>
        <bgColor indexed="64"/>
      </patternFill>
    </fill>
    <fill>
      <patternFill patternType="solid">
        <fgColor theme="9" tint="0.79998168889431442"/>
        <bgColor indexed="64"/>
      </patternFill>
    </fill>
    <fill>
      <patternFill patternType="solid">
        <fgColor rgb="FFFFFFFF"/>
        <bgColor indexed="64"/>
      </patternFill>
    </fill>
    <fill>
      <patternFill patternType="solid">
        <fgColor theme="0"/>
        <bgColor indexed="64"/>
      </patternFill>
    </fill>
    <fill>
      <patternFill patternType="solid">
        <fgColor rgb="FFFFFFD9"/>
        <bgColor indexed="64"/>
      </patternFill>
    </fill>
    <fill>
      <patternFill patternType="solid">
        <fgColor theme="5" tint="0.39997558519241921"/>
        <bgColor indexed="64"/>
      </patternFill>
    </fill>
  </fills>
  <borders count="134">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thick">
        <color indexed="64"/>
      </left>
      <right style="thick">
        <color indexed="64"/>
      </right>
      <top style="thick">
        <color indexed="64"/>
      </top>
      <bottom/>
      <diagonal/>
    </border>
    <border>
      <left style="thick">
        <color indexed="64"/>
      </left>
      <right style="thick">
        <color indexed="64"/>
      </right>
      <top/>
      <bottom/>
      <diagonal/>
    </border>
    <border>
      <left style="thick">
        <color indexed="64"/>
      </left>
      <right style="thick">
        <color indexed="64"/>
      </right>
      <top/>
      <bottom style="thick">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right/>
      <top/>
      <bottom style="double">
        <color indexed="64"/>
      </bottom>
      <diagonal/>
    </border>
    <border>
      <left/>
      <right style="medium">
        <color indexed="64"/>
      </right>
      <top/>
      <bottom style="double">
        <color indexed="64"/>
      </bottom>
      <diagonal/>
    </border>
    <border>
      <left style="thin">
        <color indexed="64"/>
      </left>
      <right style="thin">
        <color indexed="64"/>
      </right>
      <top style="thin">
        <color indexed="64"/>
      </top>
      <bottom style="double">
        <color indexed="64"/>
      </bottom>
      <diagonal/>
    </border>
    <border>
      <left/>
      <right/>
      <top style="double">
        <color indexed="64"/>
      </top>
      <bottom/>
      <diagonal/>
    </border>
    <border>
      <left style="double">
        <color indexed="64"/>
      </left>
      <right/>
      <top style="double">
        <color indexed="64"/>
      </top>
      <bottom/>
      <diagonal/>
    </border>
    <border>
      <left style="thin">
        <color indexed="64"/>
      </left>
      <right style="double">
        <color indexed="64"/>
      </right>
      <top style="double">
        <color indexed="64"/>
      </top>
      <bottom/>
      <diagonal/>
    </border>
    <border>
      <left style="double">
        <color indexed="64"/>
      </left>
      <right/>
      <top/>
      <bottom/>
      <diagonal/>
    </border>
    <border>
      <left style="thin">
        <color indexed="64"/>
      </left>
      <right style="double">
        <color indexed="64"/>
      </right>
      <top/>
      <bottom/>
      <diagonal/>
    </border>
    <border>
      <left/>
      <right style="double">
        <color indexed="64"/>
      </right>
      <top/>
      <bottom/>
      <diagonal/>
    </border>
    <border>
      <left style="double">
        <color indexed="64"/>
      </left>
      <right/>
      <top/>
      <bottom style="double">
        <color indexed="64"/>
      </bottom>
      <diagonal/>
    </border>
    <border>
      <left style="thin">
        <color indexed="64"/>
      </left>
      <right style="thin">
        <color indexed="64"/>
      </right>
      <top/>
      <bottom style="double">
        <color indexed="64"/>
      </bottom>
      <diagonal/>
    </border>
    <border>
      <left/>
      <right style="double">
        <color indexed="64"/>
      </right>
      <top/>
      <bottom style="double">
        <color indexed="64"/>
      </bottom>
      <diagonal/>
    </border>
    <border>
      <left/>
      <right style="thin">
        <color indexed="64"/>
      </right>
      <top style="double">
        <color indexed="64"/>
      </top>
      <bottom/>
      <diagonal/>
    </border>
    <border>
      <left style="thick">
        <color indexed="64"/>
      </left>
      <right style="thick">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thick">
        <color indexed="64"/>
      </bottom>
      <diagonal/>
    </border>
    <border>
      <left style="thick">
        <color indexed="64"/>
      </left>
      <right/>
      <top/>
      <bottom/>
      <diagonal/>
    </border>
    <border>
      <left style="thick">
        <color indexed="64"/>
      </left>
      <right/>
      <top style="thick">
        <color indexed="64"/>
      </top>
      <bottom/>
      <diagonal/>
    </border>
    <border>
      <left/>
      <right style="hair">
        <color indexed="64"/>
      </right>
      <top/>
      <bottom/>
      <diagonal/>
    </border>
    <border>
      <left/>
      <right style="hair">
        <color indexed="64"/>
      </right>
      <top style="thin">
        <color indexed="64"/>
      </top>
      <bottom/>
      <diagonal/>
    </border>
    <border>
      <left/>
      <right style="hair">
        <color indexed="64"/>
      </right>
      <top/>
      <bottom style="thin">
        <color indexed="64"/>
      </bottom>
      <diagonal/>
    </border>
    <border>
      <left/>
      <right style="hair">
        <color indexed="64"/>
      </right>
      <top style="medium">
        <color indexed="64"/>
      </top>
      <bottom/>
      <diagonal/>
    </border>
    <border>
      <left/>
      <right style="hair">
        <color indexed="64"/>
      </right>
      <top/>
      <bottom style="double">
        <color indexed="64"/>
      </bottom>
      <diagonal/>
    </border>
    <border>
      <left/>
      <right style="hair">
        <color indexed="64"/>
      </right>
      <top style="double">
        <color indexed="64"/>
      </top>
      <bottom/>
      <diagonal/>
    </border>
    <border>
      <left style="medium">
        <color indexed="64"/>
      </left>
      <right style="hair">
        <color indexed="64"/>
      </right>
      <top style="medium">
        <color indexed="64"/>
      </top>
      <bottom/>
      <diagonal/>
    </border>
    <border>
      <left style="medium">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medium">
        <color indexed="64"/>
      </left>
      <right style="medium">
        <color indexed="64"/>
      </right>
      <top style="thin">
        <color indexed="64"/>
      </top>
      <bottom/>
      <diagonal/>
    </border>
    <border>
      <left style="hair">
        <color indexed="64"/>
      </left>
      <right style="hair">
        <color indexed="64"/>
      </right>
      <top/>
      <bottom/>
      <diagonal/>
    </border>
    <border>
      <left style="hair">
        <color indexed="64"/>
      </left>
      <right/>
      <top style="medium">
        <color indexed="64"/>
      </top>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hair">
        <color theme="3" tint="0.39997558519241921"/>
      </left>
      <right/>
      <top style="hair">
        <color theme="3" tint="0.39997558519241921"/>
      </top>
      <bottom style="hair">
        <color theme="3" tint="0.39997558519241921"/>
      </bottom>
      <diagonal/>
    </border>
    <border>
      <left/>
      <right style="hair">
        <color theme="3" tint="0.39997558519241921"/>
      </right>
      <top style="hair">
        <color theme="3" tint="0.39997558519241921"/>
      </top>
      <bottom style="hair">
        <color theme="3" tint="0.39997558519241921"/>
      </bottom>
      <diagonal/>
    </border>
    <border>
      <left style="hair">
        <color theme="3" tint="0.39997558519241921"/>
      </left>
      <right/>
      <top style="hair">
        <color theme="3" tint="0.39997558519241921"/>
      </top>
      <bottom/>
      <diagonal/>
    </border>
    <border>
      <left/>
      <right style="hair">
        <color theme="3" tint="0.39997558519241921"/>
      </right>
      <top style="hair">
        <color theme="3" tint="0.39997558519241921"/>
      </top>
      <bottom/>
      <diagonal/>
    </border>
    <border>
      <left style="hair">
        <color theme="3" tint="0.39997558519241921"/>
      </left>
      <right/>
      <top/>
      <bottom style="hair">
        <color theme="3" tint="0.39997558519241921"/>
      </bottom>
      <diagonal/>
    </border>
    <border>
      <left/>
      <right style="hair">
        <color theme="3" tint="0.39997558519241921"/>
      </right>
      <top/>
      <bottom style="hair">
        <color theme="3" tint="0.39997558519241921"/>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double">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diagonal/>
    </border>
    <border>
      <left/>
      <right/>
      <top style="medium">
        <color indexed="64"/>
      </top>
      <bottom style="double">
        <color indexed="64"/>
      </bottom>
      <diagonal/>
    </border>
    <border>
      <left/>
      <right/>
      <top style="double">
        <color indexed="64"/>
      </top>
      <bottom style="thick">
        <color indexed="64"/>
      </bottom>
      <diagonal/>
    </border>
    <border>
      <left/>
      <right style="thick">
        <color indexed="64"/>
      </right>
      <top style="double">
        <color indexed="64"/>
      </top>
      <bottom style="thick">
        <color indexed="64"/>
      </bottom>
      <diagonal/>
    </border>
    <border>
      <left/>
      <right style="medium">
        <color indexed="64"/>
      </right>
      <top style="medium">
        <color indexed="64"/>
      </top>
      <bottom style="double">
        <color indexed="64"/>
      </bottom>
      <diagonal/>
    </border>
    <border>
      <left style="thin">
        <color indexed="64"/>
      </left>
      <right/>
      <top style="double">
        <color indexed="64"/>
      </top>
      <bottom style="medium">
        <color indexed="64"/>
      </bottom>
      <diagonal/>
    </border>
    <border>
      <left/>
      <right style="thin">
        <color indexed="64"/>
      </right>
      <top style="medium">
        <color indexed="64"/>
      </top>
      <bottom style="double">
        <color indexed="64"/>
      </bottom>
      <diagonal/>
    </border>
    <border>
      <left/>
      <right style="thin">
        <color indexed="64"/>
      </right>
      <top style="double">
        <color indexed="64"/>
      </top>
      <bottom style="thick">
        <color indexed="64"/>
      </bottom>
      <diagonal/>
    </border>
    <border>
      <left/>
      <right style="thin">
        <color indexed="64"/>
      </right>
      <top/>
      <bottom style="double">
        <color indexed="64"/>
      </bottom>
      <diagonal/>
    </border>
    <border>
      <left/>
      <right style="thin">
        <color indexed="64"/>
      </right>
      <top style="double">
        <color indexed="64"/>
      </top>
      <bottom style="medium">
        <color indexed="64"/>
      </bottom>
      <diagonal/>
    </border>
    <border>
      <left style="thin">
        <color indexed="64"/>
      </left>
      <right style="thin">
        <color indexed="64"/>
      </right>
      <top style="medium">
        <color indexed="64"/>
      </top>
      <bottom style="double">
        <color indexed="64"/>
      </bottom>
      <diagonal/>
    </border>
    <border>
      <left style="thin">
        <color indexed="64"/>
      </left>
      <right style="thin">
        <color indexed="64"/>
      </right>
      <top style="double">
        <color indexed="64"/>
      </top>
      <bottom style="thick">
        <color indexed="64"/>
      </bottom>
      <diagonal/>
    </border>
    <border>
      <left/>
      <right style="medium">
        <color indexed="64"/>
      </right>
      <top style="double">
        <color indexed="64"/>
      </top>
      <bottom style="medium">
        <color indexed="64"/>
      </bottom>
      <diagonal/>
    </border>
    <border>
      <left/>
      <right/>
      <top style="thick">
        <color indexed="64"/>
      </top>
      <bottom/>
      <diagonal/>
    </border>
    <border>
      <left/>
      <right style="thick">
        <color indexed="64"/>
      </right>
      <top style="thick">
        <color indexed="64"/>
      </top>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double">
        <color indexed="64"/>
      </top>
      <bottom style="double">
        <color indexed="64"/>
      </bottom>
      <diagonal/>
    </border>
    <border>
      <left style="thick">
        <color indexed="64"/>
      </left>
      <right/>
      <top/>
      <bottom style="medium">
        <color indexed="64"/>
      </bottom>
      <diagonal/>
    </border>
    <border>
      <left/>
      <right style="thick">
        <color indexed="64"/>
      </right>
      <top/>
      <bottom style="medium">
        <color indexed="64"/>
      </bottom>
      <diagonal/>
    </border>
    <border>
      <left style="thin">
        <color indexed="64"/>
      </left>
      <right/>
      <top/>
      <bottom style="medium">
        <color indexed="64"/>
      </bottom>
      <diagonal/>
    </border>
    <border>
      <left/>
      <right style="medium">
        <color indexed="64"/>
      </right>
      <top style="thin">
        <color theme="4"/>
      </top>
      <bottom/>
      <diagonal/>
    </border>
    <border>
      <left/>
      <right/>
      <top style="thin">
        <color theme="4"/>
      </top>
      <bottom/>
      <diagonal/>
    </border>
    <border>
      <left style="medium">
        <color indexed="64"/>
      </left>
      <right style="hair">
        <color indexed="64"/>
      </right>
      <top style="thin">
        <color theme="4"/>
      </top>
      <bottom style="medium">
        <color indexed="64"/>
      </bottom>
      <diagonal/>
    </border>
    <border>
      <left/>
      <right/>
      <top style="thin">
        <color theme="4"/>
      </top>
      <bottom style="medium">
        <color indexed="64"/>
      </bottom>
      <diagonal/>
    </border>
    <border>
      <left style="medium">
        <color indexed="64"/>
      </left>
      <right/>
      <top style="thin">
        <color theme="4"/>
      </top>
      <bottom/>
      <diagonal/>
    </border>
    <border>
      <left/>
      <right style="medium">
        <color indexed="64"/>
      </right>
      <top style="thin">
        <color theme="4"/>
      </top>
      <bottom style="medium">
        <color indexed="64"/>
      </bottom>
      <diagonal/>
    </border>
    <border>
      <left style="thin">
        <color theme="4"/>
      </left>
      <right/>
      <top style="thin">
        <color theme="4"/>
      </top>
      <bottom/>
      <diagonal/>
    </border>
    <border>
      <left style="thin">
        <color indexed="64"/>
      </left>
      <right/>
      <top style="thin">
        <color theme="4"/>
      </top>
      <bottom/>
      <diagonal/>
    </border>
    <border>
      <left style="hair">
        <color indexed="64"/>
      </left>
      <right/>
      <top style="thin">
        <color theme="4"/>
      </top>
      <bottom/>
      <diagonal/>
    </border>
    <border>
      <left style="medium">
        <color indexed="64"/>
      </left>
      <right/>
      <top style="thin">
        <color theme="4"/>
      </top>
      <bottom style="medium">
        <color indexed="64"/>
      </bottom>
      <diagonal/>
    </border>
    <border>
      <left style="hair">
        <color indexed="64"/>
      </left>
      <right/>
      <top style="thin">
        <color theme="4"/>
      </top>
      <bottom style="thin">
        <color theme="4"/>
      </bottom>
      <diagonal/>
    </border>
    <border>
      <left style="hair">
        <color indexed="64"/>
      </left>
      <right/>
      <top style="thin">
        <color theme="4"/>
      </top>
      <bottom style="medium">
        <color indexed="64"/>
      </bottom>
      <diagonal/>
    </border>
    <border>
      <left style="thin">
        <color theme="4"/>
      </left>
      <right/>
      <top style="thin">
        <color theme="4"/>
      </top>
      <bottom style="medium">
        <color indexed="64"/>
      </bottom>
      <diagonal/>
    </border>
    <border>
      <left style="thin">
        <color indexed="64"/>
      </left>
      <right/>
      <top style="thin">
        <color theme="4"/>
      </top>
      <bottom style="medium">
        <color indexed="64"/>
      </bottom>
      <diagonal/>
    </border>
    <border>
      <left style="thin">
        <color indexed="64"/>
      </left>
      <right/>
      <top style="thin">
        <color indexed="64"/>
      </top>
      <bottom style="medium">
        <color indexed="64"/>
      </bottom>
      <diagonal/>
    </border>
    <border>
      <left style="hair">
        <color theme="3" tint="0.39997558519241921"/>
      </left>
      <right/>
      <top style="hair">
        <color theme="3" tint="0.39997558519241921"/>
      </top>
      <bottom style="medium">
        <color indexed="64"/>
      </bottom>
      <diagonal/>
    </border>
    <border>
      <left/>
      <right style="medium">
        <color indexed="64"/>
      </right>
      <top style="hair">
        <color theme="3" tint="0.39997558519241921"/>
      </top>
      <bottom style="medium">
        <color indexed="64"/>
      </bottom>
      <diagonal/>
    </border>
    <border>
      <left style="thin">
        <color theme="4"/>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hair">
        <color theme="3" tint="0.39997558519241921"/>
      </top>
      <bottom/>
      <diagonal/>
    </border>
  </borders>
  <cellStyleXfs count="4">
    <xf numFmtId="0" fontId="0" fillId="0" borderId="0"/>
    <xf numFmtId="9" fontId="6" fillId="0" borderId="0" applyFont="0" applyFill="0" applyBorder="0" applyAlignment="0" applyProtection="0"/>
    <xf numFmtId="0" fontId="8" fillId="0" borderId="0" applyNumberFormat="0" applyFill="0" applyBorder="0" applyAlignment="0" applyProtection="0"/>
    <xf numFmtId="44" fontId="6" fillId="0" borderId="0" applyFont="0" applyFill="0" applyBorder="0" applyAlignment="0" applyProtection="0"/>
  </cellStyleXfs>
  <cellXfs count="1017">
    <xf numFmtId="0" fontId="0" fillId="0" borderId="0" xfId="0"/>
    <xf numFmtId="0" fontId="3" fillId="0" borderId="0" xfId="0" applyFont="1"/>
    <xf numFmtId="0" fontId="5" fillId="0" borderId="0" xfId="0" applyFont="1"/>
    <xf numFmtId="0" fontId="3" fillId="0" borderId="1" xfId="0" applyFont="1" applyBorder="1"/>
    <xf numFmtId="0" fontId="3" fillId="0" borderId="2" xfId="0" applyFont="1" applyBorder="1"/>
    <xf numFmtId="0" fontId="3" fillId="0" borderId="0" xfId="0" applyFont="1" applyBorder="1"/>
    <xf numFmtId="6" fontId="0" fillId="0" borderId="3" xfId="0" applyNumberFormat="1" applyBorder="1"/>
    <xf numFmtId="6" fontId="0" fillId="0" borderId="0" xfId="0" applyNumberFormat="1" applyBorder="1"/>
    <xf numFmtId="6" fontId="0" fillId="0" borderId="0" xfId="0" applyNumberFormat="1"/>
    <xf numFmtId="3" fontId="0" fillId="0" borderId="0" xfId="0" applyNumberFormat="1"/>
    <xf numFmtId="0" fontId="3" fillId="0" borderId="4" xfId="0" applyFont="1" applyBorder="1"/>
    <xf numFmtId="0" fontId="0" fillId="0" borderId="4" xfId="0" applyBorder="1"/>
    <xf numFmtId="3" fontId="0" fillId="0" borderId="4" xfId="0" applyNumberFormat="1" applyBorder="1"/>
    <xf numFmtId="3" fontId="3" fillId="0" borderId="4" xfId="0" applyNumberFormat="1" applyFont="1" applyBorder="1"/>
    <xf numFmtId="0" fontId="3" fillId="0" borderId="5" xfId="0" applyFont="1" applyBorder="1"/>
    <xf numFmtId="0" fontId="0" fillId="0" borderId="5" xfId="0" applyBorder="1"/>
    <xf numFmtId="3" fontId="0" fillId="0" borderId="5" xfId="0" applyNumberFormat="1" applyBorder="1"/>
    <xf numFmtId="6" fontId="3" fillId="0" borderId="0" xfId="0" applyNumberFormat="1" applyFont="1"/>
    <xf numFmtId="10" fontId="3" fillId="0" borderId="0" xfId="0" applyNumberFormat="1" applyFont="1"/>
    <xf numFmtId="6" fontId="3" fillId="0" borderId="3" xfId="0" applyNumberFormat="1" applyFont="1" applyBorder="1"/>
    <xf numFmtId="6" fontId="3" fillId="0" borderId="0" xfId="0" applyNumberFormat="1" applyFont="1" applyBorder="1"/>
    <xf numFmtId="6" fontId="3" fillId="0" borderId="6" xfId="0" applyNumberFormat="1" applyFont="1" applyBorder="1"/>
    <xf numFmtId="6" fontId="3" fillId="0" borderId="7" xfId="0" applyNumberFormat="1" applyFont="1" applyBorder="1"/>
    <xf numFmtId="3" fontId="5" fillId="0" borderId="5" xfId="0" applyNumberFormat="1" applyFont="1" applyBorder="1"/>
    <xf numFmtId="3" fontId="0" fillId="0" borderId="8" xfId="0" applyNumberFormat="1" applyBorder="1"/>
    <xf numFmtId="3" fontId="3" fillId="0" borderId="9" xfId="0" applyNumberFormat="1" applyFont="1" applyBorder="1"/>
    <xf numFmtId="3" fontId="3" fillId="0" borderId="10" xfId="0" applyNumberFormat="1" applyFont="1" applyBorder="1"/>
    <xf numFmtId="3" fontId="0" fillId="0" borderId="11" xfId="0" applyNumberFormat="1" applyBorder="1"/>
    <xf numFmtId="6" fontId="0" fillId="0" borderId="3" xfId="0" applyNumberFormat="1" applyFill="1" applyBorder="1"/>
    <xf numFmtId="6" fontId="0" fillId="0" borderId="0" xfId="0" applyNumberFormat="1" applyFill="1" applyBorder="1"/>
    <xf numFmtId="0" fontId="0" fillId="0" borderId="0" xfId="0" applyProtection="1">
      <protection locked="0"/>
    </xf>
    <xf numFmtId="6" fontId="0" fillId="2" borderId="3" xfId="0" applyNumberFormat="1" applyFill="1" applyBorder="1" applyProtection="1">
      <protection locked="0"/>
    </xf>
    <xf numFmtId="6" fontId="0" fillId="2" borderId="0" xfId="0" applyNumberFormat="1" applyFill="1" applyBorder="1" applyProtection="1">
      <protection locked="0"/>
    </xf>
    <xf numFmtId="6" fontId="0" fillId="0" borderId="1" xfId="0" applyNumberFormat="1" applyBorder="1"/>
    <xf numFmtId="6" fontId="0" fillId="0" borderId="2" xfId="0" applyNumberFormat="1" applyBorder="1"/>
    <xf numFmtId="6" fontId="0" fillId="0" borderId="15" xfId="0" applyNumberFormat="1" applyBorder="1"/>
    <xf numFmtId="6" fontId="0" fillId="0" borderId="16" xfId="0" applyNumberFormat="1" applyBorder="1"/>
    <xf numFmtId="6" fontId="3" fillId="0" borderId="17" xfId="0" applyNumberFormat="1" applyFont="1" applyBorder="1"/>
    <xf numFmtId="0" fontId="5" fillId="0" borderId="0" xfId="0" applyFont="1" applyProtection="1">
      <protection locked="0"/>
    </xf>
    <xf numFmtId="0" fontId="3" fillId="0" borderId="0" xfId="0" applyFont="1" applyAlignment="1">
      <alignment horizontal="center"/>
    </xf>
    <xf numFmtId="0" fontId="0" fillId="0" borderId="15" xfId="0" applyBorder="1" applyProtection="1">
      <protection locked="0"/>
    </xf>
    <xf numFmtId="0" fontId="5" fillId="0" borderId="3" xfId="0" applyFont="1" applyBorder="1" applyProtection="1">
      <protection locked="0"/>
    </xf>
    <xf numFmtId="0" fontId="5" fillId="0" borderId="6" xfId="0" applyFont="1" applyBorder="1" applyProtection="1">
      <protection locked="0"/>
    </xf>
    <xf numFmtId="0" fontId="4" fillId="0" borderId="0" xfId="0" applyFont="1" applyFill="1" applyBorder="1" applyProtection="1">
      <protection locked="0"/>
    </xf>
    <xf numFmtId="0" fontId="0" fillId="0" borderId="0" xfId="0" applyFill="1" applyBorder="1"/>
    <xf numFmtId="10" fontId="0" fillId="0" borderId="18" xfId="0" applyNumberFormat="1" applyFill="1" applyBorder="1" applyProtection="1">
      <protection locked="0"/>
    </xf>
    <xf numFmtId="0" fontId="3" fillId="0" borderId="19" xfId="0" applyFont="1" applyBorder="1"/>
    <xf numFmtId="0" fontId="0" fillId="0" borderId="18" xfId="0" applyBorder="1"/>
    <xf numFmtId="0" fontId="0" fillId="0" borderId="20" xfId="0" applyBorder="1"/>
    <xf numFmtId="0" fontId="0" fillId="0" borderId="0" xfId="0" applyBorder="1"/>
    <xf numFmtId="0" fontId="0" fillId="0" borderId="22" xfId="0" applyBorder="1"/>
    <xf numFmtId="0" fontId="0" fillId="0" borderId="23" xfId="0" applyBorder="1"/>
    <xf numFmtId="3" fontId="0" fillId="0" borderId="18" xfId="0" applyNumberFormat="1" applyBorder="1"/>
    <xf numFmtId="0" fontId="5" fillId="0" borderId="20" xfId="0" applyFont="1" applyBorder="1"/>
    <xf numFmtId="0" fontId="5" fillId="0" borderId="22" xfId="0" applyFont="1" applyBorder="1"/>
    <xf numFmtId="0" fontId="3" fillId="0" borderId="20" xfId="0" applyFont="1" applyBorder="1"/>
    <xf numFmtId="6" fontId="0" fillId="0" borderId="18" xfId="0" applyNumberFormat="1" applyBorder="1"/>
    <xf numFmtId="6" fontId="0" fillId="0" borderId="20" xfId="0" applyNumberFormat="1" applyBorder="1"/>
    <xf numFmtId="3" fontId="0" fillId="0" borderId="20" xfId="0" applyNumberFormat="1" applyBorder="1"/>
    <xf numFmtId="0" fontId="3" fillId="0" borderId="15" xfId="0" applyFont="1" applyBorder="1"/>
    <xf numFmtId="6" fontId="3" fillId="0" borderId="16" xfId="0" applyNumberFormat="1" applyFont="1" applyBorder="1"/>
    <xf numFmtId="0" fontId="2" fillId="0" borderId="0" xfId="0" applyFont="1" applyAlignment="1">
      <alignment vertical="top"/>
    </xf>
    <xf numFmtId="0" fontId="0" fillId="0" borderId="0" xfId="0" applyBorder="1"/>
    <xf numFmtId="6" fontId="0" fillId="0" borderId="0" xfId="0" applyNumberFormat="1" applyBorder="1"/>
    <xf numFmtId="3" fontId="0" fillId="0" borderId="22" xfId="0" applyNumberFormat="1" applyBorder="1"/>
    <xf numFmtId="10" fontId="0" fillId="2" borderId="0" xfId="0" applyNumberFormat="1" applyFill="1" applyBorder="1" applyProtection="1">
      <protection locked="0"/>
    </xf>
    <xf numFmtId="0" fontId="3" fillId="0" borderId="0" xfId="0" applyFont="1" applyFill="1" applyBorder="1" applyAlignment="1">
      <alignment horizontal="center"/>
    </xf>
    <xf numFmtId="10" fontId="0" fillId="0" borderId="0" xfId="0" applyNumberFormat="1" applyFill="1" applyBorder="1" applyProtection="1">
      <protection locked="0"/>
    </xf>
    <xf numFmtId="164" fontId="5" fillId="0" borderId="16" xfId="1" applyNumberFormat="1" applyFont="1" applyFill="1" applyBorder="1" applyProtection="1">
      <protection locked="0"/>
    </xf>
    <xf numFmtId="164" fontId="0" fillId="0" borderId="16" xfId="1" applyNumberFormat="1" applyFont="1" applyFill="1" applyBorder="1" applyProtection="1">
      <protection locked="0"/>
    </xf>
    <xf numFmtId="164" fontId="0" fillId="0" borderId="17" xfId="1" applyNumberFormat="1" applyFont="1" applyFill="1" applyBorder="1" applyProtection="1">
      <protection locked="0"/>
    </xf>
    <xf numFmtId="10" fontId="0" fillId="2" borderId="3" xfId="0" applyNumberFormat="1" applyFill="1" applyBorder="1" applyProtection="1">
      <protection locked="0"/>
    </xf>
    <xf numFmtId="10" fontId="0" fillId="2" borderId="16" xfId="0" applyNumberFormat="1" applyFill="1" applyBorder="1" applyProtection="1">
      <protection locked="0"/>
    </xf>
    <xf numFmtId="10" fontId="0" fillId="2" borderId="6" xfId="0" applyNumberFormat="1" applyFill="1" applyBorder="1" applyProtection="1">
      <protection locked="0"/>
    </xf>
    <xf numFmtId="10" fontId="0" fillId="2" borderId="7" xfId="0" applyNumberFormat="1" applyFill="1" applyBorder="1" applyProtection="1">
      <protection locked="0"/>
    </xf>
    <xf numFmtId="10" fontId="0" fillId="2" borderId="17" xfId="0" applyNumberFormat="1" applyFill="1" applyBorder="1" applyProtection="1">
      <protection locked="0"/>
    </xf>
    <xf numFmtId="9" fontId="0" fillId="2" borderId="12" xfId="0" applyNumberFormat="1" applyFill="1" applyBorder="1" applyProtection="1">
      <protection locked="0"/>
    </xf>
    <xf numFmtId="9" fontId="0" fillId="2" borderId="13" xfId="0" applyNumberFormat="1" applyFill="1" applyBorder="1" applyProtection="1">
      <protection locked="0"/>
    </xf>
    <xf numFmtId="9" fontId="0" fillId="2" borderId="14" xfId="0" applyNumberFormat="1" applyFill="1" applyBorder="1" applyProtection="1">
      <protection locked="0"/>
    </xf>
    <xf numFmtId="0" fontId="0" fillId="0" borderId="2" xfId="0" applyBorder="1"/>
    <xf numFmtId="0" fontId="0" fillId="0" borderId="15" xfId="0" applyBorder="1"/>
    <xf numFmtId="2" fontId="0" fillId="0" borderId="24" xfId="0" applyNumberFormat="1" applyFill="1" applyBorder="1" applyAlignment="1" applyProtection="1">
      <alignment horizontal="center"/>
    </xf>
    <xf numFmtId="164" fontId="0" fillId="0" borderId="24" xfId="0" applyNumberFormat="1" applyFill="1" applyBorder="1" applyAlignment="1" applyProtection="1">
      <alignment horizontal="center"/>
    </xf>
    <xf numFmtId="6" fontId="0" fillId="0" borderId="25" xfId="0" applyNumberFormat="1" applyBorder="1"/>
    <xf numFmtId="6" fontId="0" fillId="0" borderId="26" xfId="0" applyNumberFormat="1" applyBorder="1"/>
    <xf numFmtId="6" fontId="3" fillId="0" borderId="27" xfId="0" applyNumberFormat="1" applyFont="1" applyBorder="1"/>
    <xf numFmtId="0" fontId="0" fillId="0" borderId="0" xfId="0" quotePrefix="1" applyBorder="1"/>
    <xf numFmtId="0" fontId="3" fillId="0" borderId="22" xfId="0" applyFont="1" applyBorder="1"/>
    <xf numFmtId="14" fontId="0" fillId="0" borderId="0" xfId="0" applyNumberFormat="1" applyBorder="1"/>
    <xf numFmtId="0" fontId="3" fillId="0" borderId="21" xfId="0" applyFont="1" applyFill="1" applyBorder="1"/>
    <xf numFmtId="0" fontId="3" fillId="0" borderId="28" xfId="0" applyFont="1" applyBorder="1" applyAlignment="1">
      <alignment horizontal="center"/>
    </xf>
    <xf numFmtId="0" fontId="3" fillId="0" borderId="29" xfId="0" applyFont="1" applyBorder="1" applyAlignment="1">
      <alignment horizontal="center"/>
    </xf>
    <xf numFmtId="0" fontId="3" fillId="0" borderId="23" xfId="0" applyFont="1" applyBorder="1" applyAlignment="1">
      <alignment horizontal="center"/>
    </xf>
    <xf numFmtId="0" fontId="3" fillId="0" borderId="1" xfId="0" applyFont="1" applyBorder="1" applyAlignment="1">
      <alignment horizontal="center"/>
    </xf>
    <xf numFmtId="6" fontId="0" fillId="2" borderId="16" xfId="0" applyNumberFormat="1" applyFill="1" applyBorder="1" applyProtection="1">
      <protection locked="0"/>
    </xf>
    <xf numFmtId="6" fontId="0" fillId="0" borderId="16" xfId="0" applyNumberFormat="1" applyFill="1" applyBorder="1"/>
    <xf numFmtId="6" fontId="0" fillId="0" borderId="24" xfId="0" applyNumberFormat="1" applyFill="1" applyBorder="1" applyAlignment="1">
      <alignment horizontal="right"/>
    </xf>
    <xf numFmtId="6" fontId="0" fillId="0" borderId="0" xfId="0" applyNumberFormat="1" applyBorder="1" applyAlignment="1">
      <alignment horizontal="right"/>
    </xf>
    <xf numFmtId="6" fontId="0" fillId="0" borderId="18" xfId="0" applyNumberFormat="1" applyBorder="1" applyAlignment="1">
      <alignment horizontal="right"/>
    </xf>
    <xf numFmtId="0" fontId="7" fillId="0" borderId="0" xfId="0" applyFont="1"/>
    <xf numFmtId="6" fontId="0" fillId="3" borderId="3" xfId="0" applyNumberFormat="1" applyFill="1" applyBorder="1"/>
    <xf numFmtId="6" fontId="0" fillId="3" borderId="0" xfId="0" applyNumberFormat="1" applyFill="1" applyBorder="1"/>
    <xf numFmtId="6" fontId="0" fillId="3" borderId="16" xfId="0" applyNumberFormat="1" applyFill="1" applyBorder="1"/>
    <xf numFmtId="6" fontId="0" fillId="3" borderId="32" xfId="0" applyNumberFormat="1" applyFill="1" applyBorder="1"/>
    <xf numFmtId="6" fontId="0" fillId="3" borderId="23" xfId="0" applyNumberFormat="1" applyFill="1" applyBorder="1"/>
    <xf numFmtId="6" fontId="0" fillId="3" borderId="31" xfId="0" applyNumberFormat="1" applyFill="1" applyBorder="1"/>
    <xf numFmtId="6" fontId="3" fillId="0" borderId="33" xfId="0" applyNumberFormat="1" applyFont="1" applyFill="1" applyBorder="1" applyProtection="1">
      <protection locked="0"/>
    </xf>
    <xf numFmtId="6" fontId="3" fillId="0" borderId="18" xfId="0" applyNumberFormat="1" applyFont="1" applyFill="1" applyBorder="1" applyProtection="1">
      <protection locked="0"/>
    </xf>
    <xf numFmtId="6" fontId="3" fillId="0" borderId="30" xfId="0" applyNumberFormat="1" applyFont="1" applyFill="1" applyBorder="1" applyProtection="1">
      <protection locked="0"/>
    </xf>
    <xf numFmtId="0" fontId="3" fillId="0" borderId="2" xfId="0" applyFont="1" applyBorder="1" applyAlignment="1">
      <alignment horizontal="center"/>
    </xf>
    <xf numFmtId="0" fontId="3" fillId="0" borderId="15" xfId="0" applyFont="1" applyBorder="1" applyAlignment="1">
      <alignment horizontal="center"/>
    </xf>
    <xf numFmtId="10" fontId="0" fillId="2" borderId="34" xfId="0" applyNumberFormat="1" applyFill="1" applyBorder="1" applyAlignment="1" applyProtection="1">
      <alignment horizontal="center"/>
      <protection locked="0"/>
    </xf>
    <xf numFmtId="10" fontId="0" fillId="2" borderId="4" xfId="0" applyNumberFormat="1" applyFill="1" applyBorder="1" applyAlignment="1" applyProtection="1">
      <alignment horizontal="center"/>
      <protection locked="0"/>
    </xf>
    <xf numFmtId="10" fontId="0" fillId="2" borderId="35" xfId="0" applyNumberFormat="1" applyFill="1" applyBorder="1" applyAlignment="1" applyProtection="1">
      <alignment horizontal="center"/>
      <protection locked="0"/>
    </xf>
    <xf numFmtId="0" fontId="3" fillId="3" borderId="3" xfId="0" applyFont="1" applyFill="1" applyBorder="1" applyAlignment="1">
      <alignment horizontal="center"/>
    </xf>
    <xf numFmtId="0" fontId="3" fillId="3" borderId="0" xfId="0" applyFont="1" applyFill="1" applyBorder="1" applyAlignment="1">
      <alignment horizontal="center"/>
    </xf>
    <xf numFmtId="0" fontId="3" fillId="3" borderId="16" xfId="0" applyFont="1" applyFill="1" applyBorder="1" applyAlignment="1">
      <alignment horizontal="center"/>
    </xf>
    <xf numFmtId="10" fontId="0" fillId="3" borderId="34" xfId="0" applyNumberFormat="1" applyFill="1" applyBorder="1" applyAlignment="1" applyProtection="1">
      <alignment horizontal="center"/>
      <protection locked="0"/>
    </xf>
    <xf numFmtId="10" fontId="0" fillId="3" borderId="4" xfId="0" applyNumberFormat="1" applyFill="1" applyBorder="1" applyAlignment="1" applyProtection="1">
      <alignment horizontal="center"/>
      <protection locked="0"/>
    </xf>
    <xf numFmtId="10" fontId="0" fillId="3" borderId="35" xfId="0" applyNumberFormat="1" applyFill="1" applyBorder="1" applyAlignment="1" applyProtection="1">
      <alignment horizontal="center"/>
      <protection locked="0"/>
    </xf>
    <xf numFmtId="0" fontId="0" fillId="3" borderId="6" xfId="0" applyFill="1" applyBorder="1" applyAlignment="1">
      <alignment horizontal="center"/>
    </xf>
    <xf numFmtId="0" fontId="0" fillId="3" borderId="7" xfId="0" applyFill="1" applyBorder="1" applyAlignment="1">
      <alignment horizontal="center"/>
    </xf>
    <xf numFmtId="0" fontId="0" fillId="3" borderId="17" xfId="0" applyFill="1" applyBorder="1" applyAlignment="1">
      <alignment horizontal="center"/>
    </xf>
    <xf numFmtId="0" fontId="8" fillId="0" borderId="0" xfId="2"/>
    <xf numFmtId="0" fontId="3" fillId="0" borderId="0" xfId="0" applyFont="1" applyFill="1"/>
    <xf numFmtId="0" fontId="3" fillId="0" borderId="0" xfId="0" applyFont="1" applyFill="1" applyAlignment="1">
      <alignment horizontal="center" wrapText="1"/>
    </xf>
    <xf numFmtId="6" fontId="0" fillId="0" borderId="0" xfId="0" applyNumberFormat="1" applyBorder="1"/>
    <xf numFmtId="0" fontId="0" fillId="0" borderId="23" xfId="0" applyBorder="1"/>
    <xf numFmtId="3" fontId="0" fillId="0" borderId="23" xfId="0" applyNumberFormat="1" applyBorder="1"/>
    <xf numFmtId="0" fontId="0" fillId="0" borderId="0" xfId="0" applyBorder="1"/>
    <xf numFmtId="3" fontId="0" fillId="0" borderId="0" xfId="0" applyNumberFormat="1" applyBorder="1"/>
    <xf numFmtId="0" fontId="0" fillId="0" borderId="0" xfId="0" applyBorder="1" applyAlignment="1">
      <alignment horizontal="right"/>
    </xf>
    <xf numFmtId="0" fontId="0" fillId="0" borderId="0" xfId="0" applyBorder="1"/>
    <xf numFmtId="0" fontId="3" fillId="0" borderId="0" xfId="0" applyFont="1" applyFill="1" applyBorder="1" applyAlignment="1">
      <alignment horizontal="center" vertical="center"/>
    </xf>
    <xf numFmtId="0" fontId="3" fillId="0" borderId="0" xfId="0" applyFont="1" applyBorder="1" applyAlignment="1">
      <alignment horizontal="center"/>
    </xf>
    <xf numFmtId="0" fontId="3" fillId="0" borderId="0" xfId="0" applyFont="1" applyBorder="1" applyAlignment="1">
      <alignment horizontal="right"/>
    </xf>
    <xf numFmtId="44" fontId="0" fillId="0" borderId="0" xfId="3" applyFont="1" applyBorder="1"/>
    <xf numFmtId="10" fontId="0" fillId="0" borderId="0" xfId="0" applyNumberFormat="1" applyBorder="1"/>
    <xf numFmtId="0" fontId="3" fillId="0" borderId="0" xfId="0" applyFont="1" applyBorder="1" applyAlignment="1">
      <alignment horizontal="center"/>
    </xf>
    <xf numFmtId="0" fontId="0" fillId="0" borderId="23" xfId="0" applyBorder="1"/>
    <xf numFmtId="0" fontId="0" fillId="0" borderId="0" xfId="0" applyBorder="1"/>
    <xf numFmtId="0" fontId="3" fillId="0" borderId="3" xfId="0" applyFont="1" applyBorder="1" applyProtection="1">
      <protection locked="0"/>
    </xf>
    <xf numFmtId="0" fontId="0" fillId="0" borderId="16" xfId="0" applyBorder="1" applyProtection="1">
      <protection locked="0"/>
    </xf>
    <xf numFmtId="0" fontId="2" fillId="0" borderId="0" xfId="0" applyFont="1" applyAlignment="1">
      <alignment vertical="top" wrapText="1"/>
    </xf>
    <xf numFmtId="0" fontId="0" fillId="0" borderId="0" xfId="0" applyFill="1"/>
    <xf numFmtId="164" fontId="5" fillId="0" borderId="17" xfId="1" applyNumberFormat="1" applyFont="1" applyFill="1" applyBorder="1" applyProtection="1">
      <protection locked="0"/>
    </xf>
    <xf numFmtId="164" fontId="0" fillId="0" borderId="0" xfId="1" applyNumberFormat="1" applyFont="1" applyFill="1" applyBorder="1" applyProtection="1">
      <protection locked="0"/>
    </xf>
    <xf numFmtId="0" fontId="3" fillId="4" borderId="0" xfId="0" applyFont="1" applyFill="1" applyAlignment="1">
      <alignment horizontal="center" wrapText="1"/>
    </xf>
    <xf numFmtId="6" fontId="4" fillId="4" borderId="4" xfId="0" applyNumberFormat="1" applyFont="1" applyFill="1" applyBorder="1" applyProtection="1"/>
    <xf numFmtId="0" fontId="4" fillId="4" borderId="10" xfId="0" applyFont="1" applyFill="1" applyBorder="1" applyProtection="1">
      <protection locked="0"/>
    </xf>
    <xf numFmtId="0" fontId="4" fillId="4" borderId="24" xfId="0" applyFont="1" applyFill="1" applyBorder="1" applyAlignment="1" applyProtection="1">
      <alignment horizontal="center"/>
      <protection locked="0"/>
    </xf>
    <xf numFmtId="6" fontId="0" fillId="4" borderId="24" xfId="0" applyNumberFormat="1" applyFill="1" applyBorder="1" applyAlignment="1" applyProtection="1">
      <alignment horizontal="center"/>
      <protection locked="0"/>
    </xf>
    <xf numFmtId="164" fontId="0" fillId="4" borderId="24" xfId="0" applyNumberFormat="1" applyFill="1" applyBorder="1" applyAlignment="1" applyProtection="1">
      <alignment horizontal="center"/>
      <protection locked="0"/>
    </xf>
    <xf numFmtId="0" fontId="4" fillId="4" borderId="4" xfId="0" applyFont="1" applyFill="1" applyBorder="1" applyProtection="1">
      <protection locked="0"/>
    </xf>
    <xf numFmtId="0" fontId="3" fillId="0" borderId="0" xfId="0" applyFont="1" applyBorder="1" applyProtection="1">
      <protection locked="0"/>
    </xf>
    <xf numFmtId="0" fontId="0" fillId="0" borderId="0" xfId="0" applyBorder="1" applyProtection="1">
      <protection locked="0"/>
    </xf>
    <xf numFmtId="164" fontId="5" fillId="0" borderId="0" xfId="1" applyNumberFormat="1" applyFont="1" applyFill="1" applyBorder="1" applyProtection="1">
      <protection locked="0"/>
    </xf>
    <xf numFmtId="0" fontId="0" fillId="0" borderId="23" xfId="0" applyBorder="1" applyProtection="1">
      <protection locked="0"/>
    </xf>
    <xf numFmtId="0" fontId="3" fillId="0" borderId="23" xfId="0" applyFont="1" applyBorder="1" applyProtection="1">
      <protection locked="0"/>
    </xf>
    <xf numFmtId="0" fontId="1" fillId="0" borderId="36" xfId="0" applyFont="1" applyFill="1" applyBorder="1" applyAlignment="1">
      <alignment horizontal="center" wrapText="1"/>
    </xf>
    <xf numFmtId="0" fontId="1" fillId="0" borderId="28" xfId="0" applyFont="1" applyFill="1" applyBorder="1" applyAlignment="1">
      <alignment horizontal="center" wrapText="1"/>
    </xf>
    <xf numFmtId="0" fontId="1" fillId="0" borderId="28" xfId="0" applyFont="1" applyBorder="1" applyAlignment="1">
      <alignment horizontal="center" wrapText="1"/>
    </xf>
    <xf numFmtId="0" fontId="1" fillId="0" borderId="36" xfId="0" applyFont="1" applyBorder="1" applyAlignment="1">
      <alignment horizontal="center" wrapText="1"/>
    </xf>
    <xf numFmtId="10" fontId="0" fillId="4" borderId="3" xfId="0" applyNumberFormat="1" applyFill="1" applyBorder="1"/>
    <xf numFmtId="10" fontId="0" fillId="4" borderId="6" xfId="0" applyNumberFormat="1" applyFill="1" applyBorder="1"/>
    <xf numFmtId="0" fontId="9" fillId="0" borderId="0" xfId="0" applyFont="1" applyAlignment="1">
      <alignment vertical="top"/>
    </xf>
    <xf numFmtId="0" fontId="9" fillId="0" borderId="0" xfId="0" applyFont="1" applyAlignment="1">
      <alignment vertical="top" wrapText="1"/>
    </xf>
    <xf numFmtId="0" fontId="9" fillId="0" borderId="4" xfId="0" applyFont="1" applyFill="1" applyBorder="1" applyProtection="1">
      <protection locked="0"/>
    </xf>
    <xf numFmtId="10" fontId="0" fillId="0" borderId="7" xfId="0" applyNumberFormat="1" applyBorder="1"/>
    <xf numFmtId="44" fontId="0" fillId="0" borderId="7" xfId="3" applyFont="1" applyBorder="1"/>
    <xf numFmtId="10" fontId="0" fillId="4" borderId="1" xfId="0" applyNumberFormat="1" applyFill="1" applyBorder="1"/>
    <xf numFmtId="0" fontId="4" fillId="4" borderId="37" xfId="0" applyFont="1" applyFill="1" applyBorder="1" applyProtection="1">
      <protection locked="0"/>
    </xf>
    <xf numFmtId="0" fontId="4" fillId="4" borderId="11" xfId="0" applyNumberFormat="1" applyFont="1" applyFill="1" applyBorder="1" applyProtection="1"/>
    <xf numFmtId="0" fontId="4" fillId="4" borderId="38" xfId="0" applyFont="1" applyFill="1" applyBorder="1" applyProtection="1">
      <protection locked="0"/>
    </xf>
    <xf numFmtId="0" fontId="4" fillId="4" borderId="11" xfId="0" applyFont="1" applyFill="1" applyBorder="1" applyProtection="1">
      <protection locked="0"/>
    </xf>
    <xf numFmtId="0" fontId="0" fillId="0" borderId="0" xfId="0" applyBorder="1"/>
    <xf numFmtId="0" fontId="1" fillId="0" borderId="0" xfId="0" applyFont="1" applyFill="1" applyBorder="1" applyAlignment="1">
      <alignment horizontal="center" wrapText="1"/>
    </xf>
    <xf numFmtId="44" fontId="0" fillId="0" borderId="0" xfId="3" applyFont="1"/>
    <xf numFmtId="44" fontId="0" fillId="0" borderId="2" xfId="3" applyFont="1" applyFill="1" applyBorder="1" applyProtection="1">
      <protection locked="0"/>
    </xf>
    <xf numFmtId="44" fontId="0" fillId="0" borderId="0" xfId="3" applyFont="1" applyFill="1" applyBorder="1" applyProtection="1">
      <protection locked="0"/>
    </xf>
    <xf numFmtId="10" fontId="0" fillId="0" borderId="28" xfId="0" applyNumberFormat="1" applyFill="1" applyBorder="1"/>
    <xf numFmtId="44" fontId="0" fillId="0" borderId="28" xfId="3" applyFont="1" applyFill="1" applyBorder="1"/>
    <xf numFmtId="10" fontId="0" fillId="4" borderId="36" xfId="0" applyNumberFormat="1" applyFill="1" applyBorder="1"/>
    <xf numFmtId="44" fontId="0" fillId="0" borderId="28" xfId="3" applyFont="1" applyFill="1" applyBorder="1" applyProtection="1">
      <protection locked="0"/>
    </xf>
    <xf numFmtId="44" fontId="0" fillId="0" borderId="7" xfId="3" applyFont="1" applyFill="1" applyBorder="1" applyProtection="1">
      <protection locked="0"/>
    </xf>
    <xf numFmtId="44" fontId="0" fillId="0" borderId="16" xfId="3" applyFont="1" applyFill="1" applyBorder="1" applyProtection="1">
      <protection locked="0"/>
    </xf>
    <xf numFmtId="44" fontId="0" fillId="0" borderId="17" xfId="3" applyFont="1" applyFill="1" applyBorder="1" applyProtection="1">
      <protection locked="0"/>
    </xf>
    <xf numFmtId="2" fontId="0" fillId="4" borderId="3" xfId="0" applyNumberFormat="1" applyFill="1" applyBorder="1" applyAlignment="1">
      <alignment horizontal="center"/>
    </xf>
    <xf numFmtId="2" fontId="0" fillId="4" borderId="0" xfId="0" applyNumberFormat="1" applyFill="1" applyBorder="1" applyAlignment="1">
      <alignment horizontal="center"/>
    </xf>
    <xf numFmtId="2" fontId="0" fillId="0" borderId="36" xfId="0" applyNumberFormat="1" applyFill="1" applyBorder="1" applyAlignment="1">
      <alignment horizontal="center"/>
    </xf>
    <xf numFmtId="2" fontId="0" fillId="0" borderId="28" xfId="0" applyNumberFormat="1" applyFill="1" applyBorder="1" applyAlignment="1">
      <alignment horizontal="center"/>
    </xf>
    <xf numFmtId="2" fontId="0" fillId="4" borderId="6" xfId="0" applyNumberFormat="1" applyFill="1" applyBorder="1" applyAlignment="1">
      <alignment horizontal="center"/>
    </xf>
    <xf numFmtId="2" fontId="0" fillId="4" borderId="7" xfId="0" applyNumberFormat="1" applyFill="1" applyBorder="1" applyAlignment="1">
      <alignment horizontal="center"/>
    </xf>
    <xf numFmtId="44" fontId="0" fillId="0" borderId="0" xfId="0" applyNumberFormat="1"/>
    <xf numFmtId="0" fontId="1" fillId="0" borderId="0" xfId="0" applyFont="1" applyBorder="1" applyAlignment="1">
      <alignment horizontal="center" wrapText="1"/>
    </xf>
    <xf numFmtId="0" fontId="3" fillId="0" borderId="4" xfId="0" applyFont="1" applyBorder="1" applyAlignment="1">
      <alignment horizontal="center"/>
    </xf>
    <xf numFmtId="9" fontId="0" fillId="4" borderId="0" xfId="0" applyNumberFormat="1" applyFill="1" applyBorder="1" applyProtection="1">
      <protection locked="0"/>
    </xf>
    <xf numFmtId="6" fontId="0" fillId="4" borderId="8" xfId="0" applyNumberFormat="1" applyFill="1" applyBorder="1" applyAlignment="1" applyProtection="1">
      <alignment horizontal="center"/>
      <protection locked="0"/>
    </xf>
    <xf numFmtId="6" fontId="0" fillId="4" borderId="21" xfId="0" applyNumberFormat="1" applyFill="1" applyBorder="1" applyAlignment="1" applyProtection="1">
      <alignment horizontal="center"/>
      <protection locked="0"/>
    </xf>
    <xf numFmtId="6" fontId="0" fillId="4" borderId="39" xfId="0" applyNumberFormat="1" applyFill="1" applyBorder="1" applyAlignment="1" applyProtection="1">
      <alignment horizontal="center"/>
      <protection locked="0"/>
    </xf>
    <xf numFmtId="6" fontId="0" fillId="0" borderId="5" xfId="0" applyNumberFormat="1" applyFill="1" applyBorder="1" applyAlignment="1" applyProtection="1">
      <alignment horizontal="center"/>
      <protection locked="0"/>
    </xf>
    <xf numFmtId="0" fontId="9" fillId="0" borderId="39" xfId="0" applyFont="1" applyBorder="1"/>
    <xf numFmtId="0" fontId="4" fillId="4" borderId="21" xfId="0" applyFont="1" applyFill="1" applyBorder="1" applyProtection="1">
      <protection locked="0"/>
    </xf>
    <xf numFmtId="6" fontId="0" fillId="4" borderId="38" xfId="0" applyNumberFormat="1" applyFill="1" applyBorder="1" applyAlignment="1" applyProtection="1">
      <alignment horizontal="center"/>
      <protection locked="0"/>
    </xf>
    <xf numFmtId="0" fontId="3" fillId="0" borderId="10" xfId="0" applyFont="1" applyBorder="1" applyAlignment="1">
      <alignment horizontal="center"/>
    </xf>
    <xf numFmtId="9" fontId="0" fillId="4" borderId="22" xfId="0" applyNumberFormat="1" applyFill="1" applyBorder="1" applyProtection="1">
      <protection locked="0"/>
    </xf>
    <xf numFmtId="9" fontId="0" fillId="0" borderId="10" xfId="0" applyNumberFormat="1" applyFill="1" applyBorder="1" applyProtection="1">
      <protection locked="0"/>
    </xf>
    <xf numFmtId="9" fontId="0" fillId="0" borderId="19" xfId="0" applyNumberFormat="1" applyFill="1" applyBorder="1" applyProtection="1">
      <protection locked="0"/>
    </xf>
    <xf numFmtId="9" fontId="0" fillId="4" borderId="19" xfId="0" applyNumberFormat="1" applyFill="1" applyBorder="1" applyProtection="1">
      <protection locked="0"/>
    </xf>
    <xf numFmtId="0" fontId="0" fillId="0" borderId="3" xfId="0" applyBorder="1"/>
    <xf numFmtId="0" fontId="3" fillId="0" borderId="0" xfId="0" applyFont="1" applyBorder="1"/>
    <xf numFmtId="0" fontId="0" fillId="0" borderId="6" xfId="0" applyBorder="1"/>
    <xf numFmtId="0" fontId="0" fillId="0" borderId="7" xfId="0" applyBorder="1"/>
    <xf numFmtId="0" fontId="3" fillId="0" borderId="3" xfId="0" applyFont="1" applyBorder="1"/>
    <xf numFmtId="0" fontId="0" fillId="0" borderId="33" xfId="0" applyBorder="1"/>
    <xf numFmtId="44" fontId="0" fillId="0" borderId="29" xfId="3" applyFont="1" applyFill="1" applyBorder="1" applyProtection="1">
      <protection locked="0"/>
    </xf>
    <xf numFmtId="44" fontId="0" fillId="0" borderId="3" xfId="0" applyNumberFormat="1" applyBorder="1"/>
    <xf numFmtId="44" fontId="0" fillId="0" borderId="30" xfId="3" applyFont="1" applyBorder="1"/>
    <xf numFmtId="44" fontId="0" fillId="0" borderId="16" xfId="3" applyFont="1" applyBorder="1"/>
    <xf numFmtId="0" fontId="0" fillId="0" borderId="1" xfId="0" applyBorder="1"/>
    <xf numFmtId="44" fontId="0" fillId="0" borderId="33" xfId="3" applyFont="1" applyBorder="1"/>
    <xf numFmtId="0" fontId="0" fillId="0" borderId="3" xfId="0" applyBorder="1"/>
    <xf numFmtId="0" fontId="0" fillId="0" borderId="33" xfId="0" applyBorder="1"/>
    <xf numFmtId="0" fontId="5" fillId="0" borderId="21" xfId="0" applyFont="1" applyFill="1" applyBorder="1" applyProtection="1">
      <protection locked="0"/>
    </xf>
    <xf numFmtId="44" fontId="0" fillId="0" borderId="30" xfId="3" applyFont="1" applyBorder="1"/>
    <xf numFmtId="44" fontId="0" fillId="0" borderId="0" xfId="3" applyFont="1" applyBorder="1"/>
    <xf numFmtId="44" fontId="0" fillId="0" borderId="16" xfId="3" applyFont="1" applyBorder="1"/>
    <xf numFmtId="44" fontId="3" fillId="0" borderId="1" xfId="3" applyFont="1" applyBorder="1" applyProtection="1">
      <protection locked="0"/>
    </xf>
    <xf numFmtId="44" fontId="5" fillId="0" borderId="3" xfId="3" applyFont="1" applyBorder="1" applyProtection="1">
      <protection locked="0"/>
    </xf>
    <xf numFmtId="44" fontId="5" fillId="0" borderId="6" xfId="3" applyFont="1" applyBorder="1" applyProtection="1">
      <protection locked="0"/>
    </xf>
    <xf numFmtId="44" fontId="1" fillId="0" borderId="29" xfId="3" applyFont="1" applyBorder="1" applyAlignment="1">
      <alignment horizontal="center" wrapText="1"/>
    </xf>
    <xf numFmtId="44" fontId="0" fillId="0" borderId="29" xfId="3" applyFont="1" applyFill="1" applyBorder="1"/>
    <xf numFmtId="44" fontId="0" fillId="0" borderId="17" xfId="3" applyFont="1" applyBorder="1"/>
    <xf numFmtId="44" fontId="1" fillId="0" borderId="28" xfId="3" applyFont="1" applyBorder="1" applyAlignment="1">
      <alignment horizontal="center" wrapText="1"/>
    </xf>
    <xf numFmtId="44" fontId="0" fillId="0" borderId="15" xfId="3" applyFont="1" applyBorder="1"/>
    <xf numFmtId="0" fontId="0" fillId="0" borderId="0" xfId="0" applyBorder="1"/>
    <xf numFmtId="44" fontId="0" fillId="0" borderId="0" xfId="3" applyFont="1" applyBorder="1"/>
    <xf numFmtId="44" fontId="0" fillId="0" borderId="12" xfId="3" applyFont="1" applyFill="1" applyBorder="1" applyProtection="1">
      <protection locked="0"/>
    </xf>
    <xf numFmtId="44" fontId="0" fillId="0" borderId="13" xfId="3" applyFont="1" applyFill="1" applyBorder="1" applyProtection="1">
      <protection locked="0"/>
    </xf>
    <xf numFmtId="44" fontId="0" fillId="0" borderId="14" xfId="3" applyFont="1" applyFill="1" applyBorder="1" applyProtection="1">
      <protection locked="0"/>
    </xf>
    <xf numFmtId="44" fontId="0" fillId="0" borderId="9" xfId="3" applyFont="1" applyFill="1" applyBorder="1" applyProtection="1">
      <protection locked="0"/>
    </xf>
    <xf numFmtId="44" fontId="0" fillId="0" borderId="30" xfId="3" applyFont="1" applyFill="1" applyBorder="1"/>
    <xf numFmtId="0" fontId="0" fillId="0" borderId="33" xfId="0" applyFill="1" applyBorder="1"/>
    <xf numFmtId="44" fontId="0" fillId="0" borderId="33" xfId="3" applyFont="1" applyFill="1" applyBorder="1"/>
    <xf numFmtId="44" fontId="0" fillId="0" borderId="16" xfId="3" applyFont="1" applyFill="1" applyBorder="1"/>
    <xf numFmtId="0" fontId="0" fillId="0" borderId="3" xfId="0" applyFill="1" applyBorder="1"/>
    <xf numFmtId="44" fontId="0" fillId="0" borderId="3" xfId="3" applyFont="1" applyFill="1" applyBorder="1"/>
    <xf numFmtId="44" fontId="0" fillId="4" borderId="30" xfId="3" applyFont="1" applyFill="1" applyBorder="1"/>
    <xf numFmtId="44" fontId="0" fillId="4" borderId="16" xfId="3" applyFont="1" applyFill="1" applyBorder="1"/>
    <xf numFmtId="44" fontId="3" fillId="0" borderId="31" xfId="3" applyFont="1" applyBorder="1"/>
    <xf numFmtId="0" fontId="3" fillId="0" borderId="32" xfId="0" applyFont="1" applyBorder="1"/>
    <xf numFmtId="44" fontId="3" fillId="0" borderId="32" xfId="3" applyFont="1" applyBorder="1"/>
    <xf numFmtId="44" fontId="3" fillId="0" borderId="0" xfId="0" applyNumberFormat="1" applyFont="1"/>
    <xf numFmtId="44" fontId="3" fillId="0" borderId="3" xfId="0" applyNumberFormat="1" applyFont="1" applyBorder="1"/>
    <xf numFmtId="44" fontId="5" fillId="0" borderId="30" xfId="3" applyFont="1" applyBorder="1"/>
    <xf numFmtId="0" fontId="5" fillId="0" borderId="18" xfId="0" applyFont="1" applyBorder="1"/>
    <xf numFmtId="0" fontId="5" fillId="0" borderId="38" xfId="0" applyFont="1" applyBorder="1"/>
    <xf numFmtId="0" fontId="3" fillId="0" borderId="37" xfId="0" applyFont="1" applyBorder="1"/>
    <xf numFmtId="0" fontId="3" fillId="0" borderId="21" xfId="0" applyFont="1" applyFill="1" applyBorder="1" applyProtection="1">
      <protection locked="0"/>
    </xf>
    <xf numFmtId="0" fontId="3" fillId="0" borderId="0" xfId="0" applyFont="1" applyBorder="1" applyAlignment="1">
      <alignment horizontal="left" vertical="center"/>
    </xf>
    <xf numFmtId="2" fontId="0" fillId="0" borderId="16" xfId="3" applyNumberFormat="1" applyFont="1" applyBorder="1"/>
    <xf numFmtId="10" fontId="0" fillId="4" borderId="0" xfId="0" applyNumberFormat="1" applyFill="1" applyBorder="1" applyAlignment="1" applyProtection="1">
      <alignment horizontal="center"/>
      <protection locked="0"/>
    </xf>
    <xf numFmtId="0" fontId="0" fillId="0" borderId="40" xfId="0" applyBorder="1"/>
    <xf numFmtId="44" fontId="0" fillId="0" borderId="41" xfId="3" applyFont="1" applyBorder="1"/>
    <xf numFmtId="0" fontId="3" fillId="0" borderId="18" xfId="0" applyFont="1" applyBorder="1" applyAlignment="1">
      <alignment horizontal="left" vertical="center"/>
    </xf>
    <xf numFmtId="0" fontId="3" fillId="0" borderId="18" xfId="0" applyFont="1" applyBorder="1"/>
    <xf numFmtId="0" fontId="1" fillId="0" borderId="0" xfId="0" applyFont="1" applyBorder="1"/>
    <xf numFmtId="0" fontId="8" fillId="0" borderId="40" xfId="2" applyBorder="1"/>
    <xf numFmtId="10" fontId="0" fillId="4" borderId="40" xfId="0" applyNumberFormat="1" applyFill="1" applyBorder="1" applyAlignment="1" applyProtection="1">
      <alignment horizontal="center"/>
      <protection locked="0"/>
    </xf>
    <xf numFmtId="2" fontId="0" fillId="0" borderId="41" xfId="3" applyNumberFormat="1" applyFont="1" applyBorder="1"/>
    <xf numFmtId="44" fontId="3" fillId="0" borderId="31" xfId="3" applyFont="1" applyFill="1" applyBorder="1"/>
    <xf numFmtId="44" fontId="3" fillId="0" borderId="16" xfId="3" applyFont="1" applyFill="1" applyBorder="1"/>
    <xf numFmtId="44" fontId="0" fillId="0" borderId="31" xfId="3" applyFont="1" applyFill="1" applyBorder="1"/>
    <xf numFmtId="0" fontId="5" fillId="0" borderId="3" xfId="0" applyFont="1" applyFill="1" applyBorder="1"/>
    <xf numFmtId="0" fontId="0" fillId="0" borderId="0" xfId="0" applyAlignment="1">
      <alignment horizontal="left"/>
    </xf>
    <xf numFmtId="0" fontId="3" fillId="0" borderId="0" xfId="0" applyFont="1" applyAlignment="1">
      <alignment horizontal="left"/>
    </xf>
    <xf numFmtId="0" fontId="0" fillId="0" borderId="42" xfId="0" applyBorder="1"/>
    <xf numFmtId="0" fontId="5" fillId="0" borderId="38" xfId="0" applyFont="1" applyFill="1" applyBorder="1"/>
    <xf numFmtId="0" fontId="5" fillId="0" borderId="21" xfId="0" applyFont="1" applyBorder="1"/>
    <xf numFmtId="165" fontId="5" fillId="0" borderId="38" xfId="3" applyNumberFormat="1" applyFont="1" applyBorder="1"/>
    <xf numFmtId="0" fontId="5" fillId="0" borderId="33" xfId="0" applyFont="1" applyFill="1" applyBorder="1"/>
    <xf numFmtId="0" fontId="0" fillId="0" borderId="18" xfId="0" applyFill="1" applyBorder="1"/>
    <xf numFmtId="44" fontId="0" fillId="0" borderId="18" xfId="3" applyFont="1" applyFill="1" applyBorder="1"/>
    <xf numFmtId="44" fontId="0" fillId="0" borderId="0" xfId="3" applyFont="1" applyFill="1" applyBorder="1"/>
    <xf numFmtId="44" fontId="3" fillId="0" borderId="23" xfId="3" applyFont="1" applyFill="1" applyBorder="1"/>
    <xf numFmtId="44" fontId="3" fillId="0" borderId="0" xfId="3" applyFont="1" applyFill="1" applyBorder="1"/>
    <xf numFmtId="44" fontId="5" fillId="0" borderId="18" xfId="3" applyFont="1" applyFill="1" applyBorder="1"/>
    <xf numFmtId="44" fontId="5" fillId="0" borderId="0" xfId="3" applyFont="1" applyFill="1" applyBorder="1"/>
    <xf numFmtId="44" fontId="0" fillId="0" borderId="23" xfId="3" applyFont="1" applyFill="1" applyBorder="1"/>
    <xf numFmtId="44" fontId="10" fillId="0" borderId="26" xfId="0" applyNumberFormat="1" applyFont="1" applyBorder="1"/>
    <xf numFmtId="44" fontId="0" fillId="0" borderId="0" xfId="3" applyFont="1" applyBorder="1" applyAlignment="1"/>
    <xf numFmtId="0" fontId="5" fillId="0" borderId="0" xfId="0" applyFont="1" applyBorder="1"/>
    <xf numFmtId="44" fontId="3" fillId="0" borderId="2" xfId="3" applyFont="1" applyBorder="1" applyProtection="1">
      <protection locked="0"/>
    </xf>
    <xf numFmtId="44" fontId="5" fillId="0" borderId="0" xfId="3" applyFont="1" applyBorder="1" applyProtection="1">
      <protection locked="0"/>
    </xf>
    <xf numFmtId="2" fontId="0" fillId="0" borderId="0" xfId="3" applyNumberFormat="1" applyFont="1" applyFill="1" applyBorder="1"/>
    <xf numFmtId="2" fontId="0" fillId="0" borderId="40" xfId="3" applyNumberFormat="1" applyFont="1" applyFill="1" applyBorder="1"/>
    <xf numFmtId="44" fontId="0" fillId="0" borderId="23" xfId="3" applyFont="1" applyBorder="1"/>
    <xf numFmtId="0" fontId="5" fillId="0" borderId="0" xfId="0" applyFont="1" applyFill="1" applyBorder="1"/>
    <xf numFmtId="0" fontId="3" fillId="0" borderId="0" xfId="0" applyFont="1" applyFill="1" applyBorder="1"/>
    <xf numFmtId="0" fontId="0" fillId="0" borderId="23" xfId="0" applyFill="1" applyBorder="1"/>
    <xf numFmtId="44" fontId="0" fillId="0" borderId="43" xfId="3" applyFont="1" applyFill="1" applyBorder="1"/>
    <xf numFmtId="44" fontId="3" fillId="0" borderId="0" xfId="3" applyFont="1" applyBorder="1" applyProtection="1">
      <protection locked="0"/>
    </xf>
    <xf numFmtId="44" fontId="0" fillId="0" borderId="0" xfId="3" applyFont="1" applyFill="1"/>
    <xf numFmtId="0" fontId="3" fillId="0" borderId="22" xfId="0" applyFont="1" applyBorder="1" applyAlignment="1">
      <alignment horizontal="center"/>
    </xf>
    <xf numFmtId="0" fontId="3" fillId="0" borderId="39" xfId="0" applyFont="1" applyBorder="1"/>
    <xf numFmtId="0" fontId="3" fillId="0" borderId="21" xfId="0" applyFont="1" applyBorder="1"/>
    <xf numFmtId="44" fontId="0" fillId="0" borderId="38" xfId="3" applyFont="1" applyBorder="1"/>
    <xf numFmtId="44" fontId="5" fillId="0" borderId="38" xfId="3" applyFont="1" applyBorder="1"/>
    <xf numFmtId="44" fontId="5" fillId="0" borderId="37" xfId="3" applyFont="1" applyBorder="1"/>
    <xf numFmtId="0" fontId="5" fillId="0" borderId="0" xfId="0" applyFont="1" applyBorder="1"/>
    <xf numFmtId="0" fontId="0" fillId="0" borderId="0" xfId="0" applyBorder="1"/>
    <xf numFmtId="44" fontId="3" fillId="0" borderId="38" xfId="3" applyFont="1" applyBorder="1" applyAlignment="1">
      <alignment horizontal="center"/>
    </xf>
    <xf numFmtId="44" fontId="3" fillId="0" borderId="37" xfId="3" applyFont="1" applyBorder="1"/>
    <xf numFmtId="0" fontId="3" fillId="0" borderId="32" xfId="0" applyFont="1" applyFill="1" applyBorder="1"/>
    <xf numFmtId="0" fontId="3" fillId="0" borderId="23" xfId="0" applyFont="1" applyFill="1" applyBorder="1"/>
    <xf numFmtId="0" fontId="3" fillId="0" borderId="30" xfId="0" applyFont="1" applyBorder="1" applyAlignment="1">
      <alignment horizontal="left" vertical="center"/>
    </xf>
    <xf numFmtId="0" fontId="3" fillId="0" borderId="16" xfId="0" applyFont="1" applyBorder="1" applyAlignment="1">
      <alignment horizontal="left" vertical="center"/>
    </xf>
    <xf numFmtId="0" fontId="3" fillId="0" borderId="38" xfId="0" applyFont="1" applyBorder="1"/>
    <xf numFmtId="0" fontId="11" fillId="0" borderId="44" xfId="0" applyFont="1" applyBorder="1" applyAlignment="1">
      <alignment horizontal="left"/>
    </xf>
    <xf numFmtId="0" fontId="5" fillId="0" borderId="43" xfId="0" applyFont="1" applyBorder="1"/>
    <xf numFmtId="44" fontId="5" fillId="0" borderId="45" xfId="3" applyFont="1" applyBorder="1" applyAlignment="1">
      <alignment horizontal="center"/>
    </xf>
    <xf numFmtId="0" fontId="3" fillId="0" borderId="46" xfId="0" applyFont="1" applyBorder="1" applyAlignment="1">
      <alignment horizontal="left"/>
    </xf>
    <xf numFmtId="0" fontId="0" fillId="0" borderId="46" xfId="0" applyBorder="1" applyAlignment="1">
      <alignment horizontal="left"/>
    </xf>
    <xf numFmtId="165" fontId="5" fillId="0" borderId="48" xfId="3" applyNumberFormat="1" applyFont="1" applyBorder="1"/>
    <xf numFmtId="0" fontId="0" fillId="0" borderId="49" xfId="0" applyBorder="1" applyAlignment="1">
      <alignment horizontal="left"/>
    </xf>
    <xf numFmtId="0" fontId="3" fillId="0" borderId="50" xfId="0" applyFont="1" applyFill="1" applyBorder="1"/>
    <xf numFmtId="165" fontId="3" fillId="0" borderId="50" xfId="3" applyNumberFormat="1" applyFont="1" applyBorder="1"/>
    <xf numFmtId="165" fontId="3" fillId="0" borderId="51" xfId="3" applyNumberFormat="1" applyFont="1" applyBorder="1"/>
    <xf numFmtId="0" fontId="5" fillId="0" borderId="52" xfId="0" applyFont="1" applyBorder="1"/>
    <xf numFmtId="44" fontId="10" fillId="0" borderId="53" xfId="0" applyNumberFormat="1" applyFont="1" applyBorder="1"/>
    <xf numFmtId="0" fontId="3" fillId="0" borderId="28" xfId="0" applyFont="1" applyBorder="1"/>
    <xf numFmtId="44" fontId="3" fillId="0" borderId="28" xfId="3" applyFont="1" applyBorder="1"/>
    <xf numFmtId="44" fontId="3" fillId="0" borderId="29" xfId="3" applyFont="1" applyBorder="1"/>
    <xf numFmtId="44" fontId="3" fillId="0" borderId="28" xfId="3" applyFont="1" applyFill="1" applyBorder="1"/>
    <xf numFmtId="44" fontId="3" fillId="0" borderId="28" xfId="3" applyFont="1" applyBorder="1" applyAlignment="1"/>
    <xf numFmtId="44" fontId="3" fillId="0" borderId="18" xfId="3" applyFont="1" applyBorder="1"/>
    <xf numFmtId="44" fontId="3" fillId="0" borderId="30" xfId="3" applyFont="1" applyBorder="1"/>
    <xf numFmtId="44" fontId="0" fillId="0" borderId="16" xfId="0" applyNumberFormat="1" applyFill="1" applyBorder="1"/>
    <xf numFmtId="44" fontId="3" fillId="0" borderId="54" xfId="0" applyNumberFormat="1" applyFont="1" applyFill="1" applyBorder="1"/>
    <xf numFmtId="0" fontId="0" fillId="0" borderId="30" xfId="0" applyBorder="1"/>
    <xf numFmtId="0" fontId="0" fillId="0" borderId="55" xfId="0" applyBorder="1"/>
    <xf numFmtId="44" fontId="0" fillId="0" borderId="31" xfId="3" applyFont="1" applyBorder="1"/>
    <xf numFmtId="0" fontId="0" fillId="0" borderId="41" xfId="0" applyBorder="1"/>
    <xf numFmtId="0" fontId="3" fillId="0" borderId="35" xfId="0" applyFont="1" applyBorder="1" applyAlignment="1">
      <alignment horizontal="center"/>
    </xf>
    <xf numFmtId="9" fontId="0" fillId="4" borderId="16" xfId="0" applyNumberFormat="1" applyFill="1" applyBorder="1" applyProtection="1">
      <protection locked="0"/>
    </xf>
    <xf numFmtId="0" fontId="0" fillId="0" borderId="0" xfId="0" applyBorder="1"/>
    <xf numFmtId="0" fontId="3" fillId="0" borderId="0" xfId="0" applyFont="1" applyBorder="1"/>
    <xf numFmtId="44" fontId="0" fillId="0" borderId="18" xfId="3" applyFont="1" applyBorder="1"/>
    <xf numFmtId="44" fontId="0" fillId="0" borderId="0" xfId="3" applyFont="1" applyBorder="1"/>
    <xf numFmtId="44" fontId="0" fillId="0" borderId="2" xfId="3" applyFont="1" applyBorder="1"/>
    <xf numFmtId="44" fontId="10" fillId="0" borderId="57" xfId="0" applyNumberFormat="1" applyFont="1" applyBorder="1"/>
    <xf numFmtId="0" fontId="0" fillId="0" borderId="56" xfId="0" applyBorder="1"/>
    <xf numFmtId="0" fontId="5" fillId="0" borderId="18" xfId="0" applyFont="1" applyFill="1" applyBorder="1"/>
    <xf numFmtId="44" fontId="5" fillId="0" borderId="18" xfId="3" applyFont="1" applyBorder="1"/>
    <xf numFmtId="2" fontId="0" fillId="0" borderId="0" xfId="3" applyNumberFormat="1" applyFont="1" applyBorder="1"/>
    <xf numFmtId="2" fontId="0" fillId="0" borderId="40" xfId="3" applyNumberFormat="1" applyFont="1" applyBorder="1"/>
    <xf numFmtId="44" fontId="0" fillId="0" borderId="40" xfId="3" applyFont="1" applyBorder="1"/>
    <xf numFmtId="0" fontId="3" fillId="0" borderId="60" xfId="0" applyFont="1" applyFill="1" applyBorder="1"/>
    <xf numFmtId="44" fontId="0" fillId="0" borderId="59" xfId="3" applyFont="1" applyFill="1" applyBorder="1"/>
    <xf numFmtId="44" fontId="0" fillId="0" borderId="61" xfId="3" applyFont="1" applyFill="1" applyBorder="1"/>
    <xf numFmtId="44" fontId="0" fillId="0" borderId="58" xfId="3" applyFont="1" applyFill="1" applyBorder="1"/>
    <xf numFmtId="44" fontId="3" fillId="0" borderId="60" xfId="3" applyFont="1" applyFill="1" applyBorder="1"/>
    <xf numFmtId="44" fontId="3" fillId="0" borderId="58" xfId="3" applyFont="1" applyFill="1" applyBorder="1"/>
    <xf numFmtId="44" fontId="5" fillId="0" borderId="59" xfId="3" applyFont="1" applyFill="1" applyBorder="1"/>
    <xf numFmtId="44" fontId="5" fillId="0" borderId="58" xfId="3" applyFont="1" applyFill="1" applyBorder="1"/>
    <xf numFmtId="44" fontId="0" fillId="0" borderId="60" xfId="3" applyFont="1" applyFill="1" applyBorder="1"/>
    <xf numFmtId="44" fontId="5" fillId="0" borderId="59" xfId="3" applyFont="1" applyBorder="1" applyAlignment="1">
      <alignment horizontal="center"/>
    </xf>
    <xf numFmtId="2" fontId="0" fillId="0" borderId="62" xfId="3" applyNumberFormat="1" applyFont="1" applyFill="1" applyBorder="1"/>
    <xf numFmtId="44" fontId="0" fillId="0" borderId="63" xfId="3" applyFont="1" applyBorder="1" applyAlignment="1"/>
    <xf numFmtId="44" fontId="0" fillId="0" borderId="16" xfId="3" applyFont="1" applyBorder="1"/>
    <xf numFmtId="0" fontId="5" fillId="10" borderId="0" xfId="0" applyFont="1" applyFill="1" applyBorder="1"/>
    <xf numFmtId="165" fontId="5" fillId="10" borderId="38" xfId="3" applyNumberFormat="1" applyFont="1" applyFill="1" applyBorder="1"/>
    <xf numFmtId="44" fontId="5" fillId="10" borderId="47" xfId="3" applyFont="1" applyFill="1" applyBorder="1" applyAlignment="1">
      <alignment horizontal="center"/>
    </xf>
    <xf numFmtId="0" fontId="1" fillId="0" borderId="46" xfId="0" applyFont="1" applyBorder="1" applyAlignment="1">
      <alignment horizontal="left"/>
    </xf>
    <xf numFmtId="0" fontId="4" fillId="4" borderId="39" xfId="0" applyFont="1" applyFill="1" applyBorder="1" applyProtection="1">
      <protection locked="0"/>
    </xf>
    <xf numFmtId="0" fontId="0" fillId="0" borderId="0" xfId="0" applyBorder="1"/>
    <xf numFmtId="44" fontId="0" fillId="0" borderId="1" xfId="3" applyFont="1" applyBorder="1"/>
    <xf numFmtId="0" fontId="4" fillId="4" borderId="11" xfId="0" applyNumberFormat="1" applyFont="1" applyFill="1" applyBorder="1" applyProtection="1">
      <protection locked="0"/>
    </xf>
    <xf numFmtId="2" fontId="0" fillId="4" borderId="0" xfId="0" applyNumberFormat="1" applyFill="1" applyBorder="1" applyAlignment="1" applyProtection="1">
      <alignment horizontal="center"/>
      <protection locked="0"/>
    </xf>
    <xf numFmtId="2" fontId="0" fillId="4" borderId="65" xfId="0" applyNumberFormat="1" applyFill="1" applyBorder="1" applyAlignment="1" applyProtection="1">
      <alignment horizontal="center"/>
      <protection locked="0"/>
    </xf>
    <xf numFmtId="2" fontId="0" fillId="4" borderId="66" xfId="0" applyNumberFormat="1" applyFill="1" applyBorder="1" applyAlignment="1" applyProtection="1">
      <alignment horizontal="center"/>
      <protection locked="0"/>
    </xf>
    <xf numFmtId="2" fontId="0" fillId="4" borderId="7" xfId="0" applyNumberFormat="1" applyFill="1" applyBorder="1" applyAlignment="1" applyProtection="1">
      <alignment horizontal="center"/>
      <protection locked="0"/>
    </xf>
    <xf numFmtId="2" fontId="0" fillId="4" borderId="67" xfId="0" applyNumberFormat="1" applyFill="1" applyBorder="1" applyAlignment="1" applyProtection="1">
      <alignment horizontal="center"/>
      <protection locked="0"/>
    </xf>
    <xf numFmtId="2" fontId="0" fillId="4" borderId="58" xfId="0" applyNumberFormat="1" applyFill="1" applyBorder="1" applyAlignment="1" applyProtection="1">
      <alignment horizontal="center"/>
      <protection locked="0"/>
    </xf>
    <xf numFmtId="44" fontId="0" fillId="4" borderId="16" xfId="3" applyFont="1" applyFill="1" applyBorder="1" applyProtection="1">
      <protection locked="0"/>
    </xf>
    <xf numFmtId="44" fontId="0" fillId="4" borderId="15" xfId="3" applyFont="1" applyFill="1" applyBorder="1" applyProtection="1">
      <protection locked="0"/>
    </xf>
    <xf numFmtId="44" fontId="0" fillId="4" borderId="30" xfId="3" applyFont="1" applyFill="1" applyBorder="1" applyProtection="1">
      <protection locked="0"/>
    </xf>
    <xf numFmtId="44" fontId="5" fillId="4" borderId="30" xfId="3" applyFont="1" applyFill="1" applyBorder="1" applyProtection="1">
      <protection locked="0"/>
    </xf>
    <xf numFmtId="44" fontId="5" fillId="4" borderId="16" xfId="3" applyFont="1" applyFill="1" applyBorder="1" applyProtection="1">
      <protection locked="0"/>
    </xf>
    <xf numFmtId="2" fontId="0" fillId="4" borderId="58" xfId="3" applyNumberFormat="1" applyFont="1" applyFill="1" applyBorder="1" applyProtection="1">
      <protection locked="0"/>
    </xf>
    <xf numFmtId="44" fontId="5" fillId="4" borderId="38" xfId="3" applyFont="1" applyFill="1" applyBorder="1" applyAlignment="1" applyProtection="1">
      <alignment horizontal="center"/>
      <protection locked="0"/>
    </xf>
    <xf numFmtId="0" fontId="0" fillId="0" borderId="68" xfId="0" applyBorder="1"/>
    <xf numFmtId="0" fontId="0" fillId="0" borderId="13" xfId="0" applyBorder="1"/>
    <xf numFmtId="0" fontId="0" fillId="0" borderId="0" xfId="0" applyBorder="1"/>
    <xf numFmtId="44" fontId="5" fillId="0" borderId="0" xfId="3" applyFont="1" applyBorder="1" applyProtection="1">
      <protection locked="0"/>
    </xf>
    <xf numFmtId="44" fontId="0" fillId="0" borderId="3" xfId="3" applyFont="1" applyBorder="1"/>
    <xf numFmtId="2" fontId="5" fillId="0" borderId="7" xfId="3" applyNumberFormat="1" applyFont="1" applyBorder="1" applyProtection="1"/>
    <xf numFmtId="166" fontId="0" fillId="4" borderId="6" xfId="1" applyNumberFormat="1" applyFont="1" applyFill="1" applyBorder="1" applyProtection="1">
      <protection locked="0"/>
    </xf>
    <xf numFmtId="10" fontId="0" fillId="0" borderId="0" xfId="0" applyNumberFormat="1" applyBorder="1" applyProtection="1"/>
    <xf numFmtId="44" fontId="0" fillId="0" borderId="0" xfId="3" applyFont="1" applyFill="1" applyBorder="1" applyProtection="1"/>
    <xf numFmtId="44" fontId="0" fillId="0" borderId="16" xfId="3" applyFont="1" applyFill="1" applyBorder="1" applyProtection="1"/>
    <xf numFmtId="10" fontId="0" fillId="0" borderId="7" xfId="0" applyNumberFormat="1" applyBorder="1" applyProtection="1"/>
    <xf numFmtId="44" fontId="0" fillId="0" borderId="7" xfId="3" applyFont="1" applyFill="1" applyBorder="1" applyProtection="1"/>
    <xf numFmtId="44" fontId="0" fillId="0" borderId="17" xfId="3" applyFont="1" applyFill="1" applyBorder="1" applyProtection="1"/>
    <xf numFmtId="0" fontId="0" fillId="0" borderId="0" xfId="0" applyBorder="1" applyProtection="1"/>
    <xf numFmtId="44" fontId="0" fillId="0" borderId="0" xfId="3" applyFont="1" applyBorder="1" applyProtection="1"/>
    <xf numFmtId="44" fontId="0" fillId="0" borderId="15" xfId="3" applyFont="1" applyBorder="1" applyProtection="1"/>
    <xf numFmtId="44" fontId="0" fillId="0" borderId="0" xfId="0" applyNumberFormat="1" applyBorder="1" applyProtection="1"/>
    <xf numFmtId="44" fontId="0" fillId="0" borderId="16" xfId="3" applyFont="1" applyBorder="1" applyProtection="1"/>
    <xf numFmtId="0" fontId="3" fillId="0" borderId="18" xfId="0" applyFont="1" applyBorder="1" applyProtection="1"/>
    <xf numFmtId="44" fontId="3" fillId="0" borderId="18" xfId="3" applyFont="1" applyBorder="1" applyProtection="1"/>
    <xf numFmtId="44" fontId="3" fillId="0" borderId="30" xfId="3" applyFont="1" applyBorder="1" applyProtection="1"/>
    <xf numFmtId="0" fontId="0" fillId="0" borderId="2" xfId="0" applyBorder="1" applyProtection="1"/>
    <xf numFmtId="44" fontId="0" fillId="0" borderId="12" xfId="3" applyFont="1" applyFill="1" applyBorder="1" applyProtection="1"/>
    <xf numFmtId="44" fontId="3" fillId="0" borderId="30" xfId="3" applyFont="1" applyFill="1" applyBorder="1" applyProtection="1"/>
    <xf numFmtId="44" fontId="0" fillId="0" borderId="18" xfId="3" applyFont="1" applyBorder="1"/>
    <xf numFmtId="44" fontId="0" fillId="0" borderId="0" xfId="3" applyFont="1" applyBorder="1"/>
    <xf numFmtId="44" fontId="0" fillId="0" borderId="0" xfId="3" applyFont="1" applyBorder="1"/>
    <xf numFmtId="44" fontId="0" fillId="0" borderId="16" xfId="3" applyFont="1" applyBorder="1"/>
    <xf numFmtId="44" fontId="0" fillId="0" borderId="30" xfId="3" applyFont="1" applyBorder="1"/>
    <xf numFmtId="44" fontId="5" fillId="0" borderId="0" xfId="3" applyFont="1" applyFill="1" applyBorder="1" applyProtection="1"/>
    <xf numFmtId="10" fontId="0" fillId="0" borderId="0" xfId="0" applyNumberFormat="1" applyFill="1" applyBorder="1"/>
    <xf numFmtId="10" fontId="0" fillId="0" borderId="0" xfId="0" applyNumberFormat="1" applyFill="1" applyBorder="1" applyProtection="1"/>
    <xf numFmtId="0" fontId="18" fillId="4" borderId="21" xfId="0" applyFont="1" applyFill="1" applyBorder="1" applyProtection="1">
      <protection locked="0"/>
    </xf>
    <xf numFmtId="0" fontId="18" fillId="4" borderId="21" xfId="0" applyNumberFormat="1" applyFont="1" applyFill="1" applyBorder="1" applyProtection="1">
      <protection locked="0"/>
    </xf>
    <xf numFmtId="44" fontId="0" fillId="0" borderId="16" xfId="3" applyNumberFormat="1" applyFont="1" applyBorder="1"/>
    <xf numFmtId="0" fontId="0" fillId="0" borderId="32" xfId="0" applyBorder="1"/>
    <xf numFmtId="44" fontId="0" fillId="4" borderId="3" xfId="3" applyNumberFormat="1" applyFont="1" applyFill="1" applyBorder="1"/>
    <xf numFmtId="44" fontId="0" fillId="0" borderId="1" xfId="3" applyFont="1" applyBorder="1" applyProtection="1"/>
    <xf numFmtId="44" fontId="0" fillId="4" borderId="65" xfId="3" applyNumberFormat="1" applyFont="1" applyFill="1" applyBorder="1"/>
    <xf numFmtId="44" fontId="0" fillId="4" borderId="66" xfId="3" applyNumberFormat="1" applyFont="1" applyFill="1" applyBorder="1"/>
    <xf numFmtId="0" fontId="3" fillId="0" borderId="18" xfId="0" applyFont="1" applyBorder="1" applyAlignment="1">
      <alignment horizontal="left" vertical="center"/>
    </xf>
    <xf numFmtId="0" fontId="3" fillId="8" borderId="0" xfId="0" applyFont="1" applyFill="1" applyBorder="1" applyAlignment="1">
      <alignment horizontal="center"/>
    </xf>
    <xf numFmtId="164" fontId="5" fillId="0" borderId="0" xfId="1" applyNumberFormat="1" applyFont="1" applyFill="1" applyBorder="1" applyProtection="1"/>
    <xf numFmtId="164" fontId="0" fillId="0" borderId="0" xfId="1" applyNumberFormat="1" applyFont="1" applyFill="1" applyBorder="1" applyProtection="1"/>
    <xf numFmtId="44" fontId="5" fillId="0" borderId="0" xfId="3" applyFont="1" applyFill="1" applyBorder="1" applyProtection="1">
      <protection locked="0"/>
    </xf>
    <xf numFmtId="44" fontId="1" fillId="0" borderId="2" xfId="3" applyFont="1" applyBorder="1" applyAlignment="1">
      <alignment horizontal="center" wrapText="1"/>
    </xf>
    <xf numFmtId="44" fontId="0" fillId="0" borderId="2" xfId="3" applyFont="1" applyBorder="1" applyProtection="1"/>
    <xf numFmtId="44" fontId="5" fillId="4" borderId="65" xfId="3" applyNumberFormat="1" applyFont="1" applyFill="1" applyBorder="1"/>
    <xf numFmtId="0" fontId="0" fillId="0" borderId="0" xfId="0" applyBorder="1"/>
    <xf numFmtId="0" fontId="5" fillId="0" borderId="0" xfId="0" applyFont="1" applyBorder="1"/>
    <xf numFmtId="44" fontId="0" fillId="0" borderId="18" xfId="3" applyFont="1" applyBorder="1"/>
    <xf numFmtId="0" fontId="0" fillId="0" borderId="18" xfId="0" applyBorder="1"/>
    <xf numFmtId="0" fontId="0" fillId="0" borderId="33" xfId="0" applyBorder="1"/>
    <xf numFmtId="0" fontId="0" fillId="4" borderId="0" xfId="0" applyFill="1" applyBorder="1" applyProtection="1">
      <protection locked="0"/>
    </xf>
    <xf numFmtId="0" fontId="0" fillId="4" borderId="58" xfId="0" applyFill="1" applyBorder="1" applyProtection="1">
      <protection locked="0"/>
    </xf>
    <xf numFmtId="0" fontId="3" fillId="0" borderId="18" xfId="0" applyFont="1" applyBorder="1" applyAlignment="1">
      <alignment horizontal="left" vertical="center" wrapText="1"/>
    </xf>
    <xf numFmtId="0" fontId="3" fillId="0" borderId="30" xfId="0" applyFont="1" applyBorder="1" applyAlignment="1">
      <alignment horizontal="left" vertical="center" wrapText="1"/>
    </xf>
    <xf numFmtId="0" fontId="3" fillId="0" borderId="0" xfId="0" applyFont="1" applyBorder="1" applyAlignment="1">
      <alignment horizontal="left" vertical="center" wrapText="1"/>
    </xf>
    <xf numFmtId="0" fontId="3" fillId="0" borderId="16" xfId="0" applyFont="1" applyBorder="1" applyAlignment="1">
      <alignment horizontal="left" vertical="center" wrapText="1"/>
    </xf>
    <xf numFmtId="0" fontId="3" fillId="0" borderId="23" xfId="0" applyFont="1" applyBorder="1" applyAlignment="1">
      <alignment horizontal="left" vertical="center" wrapText="1"/>
    </xf>
    <xf numFmtId="0" fontId="3" fillId="0" borderId="31" xfId="0" applyFont="1" applyBorder="1" applyAlignment="1">
      <alignment horizontal="left" vertical="center" wrapText="1"/>
    </xf>
    <xf numFmtId="0" fontId="0" fillId="4" borderId="18" xfId="0" applyFill="1" applyBorder="1" applyProtection="1">
      <protection locked="0"/>
    </xf>
    <xf numFmtId="0" fontId="0" fillId="4" borderId="59" xfId="0" applyFill="1" applyBorder="1" applyProtection="1">
      <protection locked="0"/>
    </xf>
    <xf numFmtId="0" fontId="3" fillId="0" borderId="0" xfId="0" applyFont="1" applyBorder="1" applyAlignment="1">
      <alignment horizontal="left" vertical="center"/>
    </xf>
    <xf numFmtId="0" fontId="3" fillId="0" borderId="16" xfId="0" applyFont="1" applyBorder="1" applyAlignment="1">
      <alignment horizontal="left" vertical="center"/>
    </xf>
    <xf numFmtId="0" fontId="3" fillId="0" borderId="23" xfId="0" applyFont="1" applyBorder="1" applyAlignment="1">
      <alignment horizontal="left" vertical="center"/>
    </xf>
    <xf numFmtId="0" fontId="3" fillId="0" borderId="31" xfId="0" applyFont="1" applyBorder="1" applyAlignment="1">
      <alignment horizontal="left" vertical="center"/>
    </xf>
    <xf numFmtId="0" fontId="5" fillId="4" borderId="0" xfId="0" applyFont="1" applyFill="1" applyBorder="1" applyProtection="1">
      <protection locked="0"/>
    </xf>
    <xf numFmtId="0" fontId="3" fillId="0" borderId="18" xfId="0" applyFont="1" applyBorder="1" applyAlignment="1">
      <alignment horizontal="left" vertical="center"/>
    </xf>
    <xf numFmtId="0" fontId="3" fillId="0" borderId="30" xfId="0" applyFont="1" applyBorder="1" applyAlignment="1">
      <alignment horizontal="left" vertical="center"/>
    </xf>
    <xf numFmtId="0" fontId="5" fillId="4" borderId="18" xfId="0" applyFont="1" applyFill="1" applyBorder="1" applyProtection="1">
      <protection locked="0"/>
    </xf>
    <xf numFmtId="0" fontId="5" fillId="4" borderId="59" xfId="0" applyFont="1" applyFill="1" applyBorder="1" applyProtection="1">
      <protection locked="0"/>
    </xf>
    <xf numFmtId="0" fontId="5" fillId="4" borderId="58" xfId="0" applyFont="1" applyFill="1" applyBorder="1" applyProtection="1">
      <protection locked="0"/>
    </xf>
    <xf numFmtId="0" fontId="0" fillId="0" borderId="0" xfId="0" applyAlignment="1">
      <alignment horizontal="center"/>
    </xf>
    <xf numFmtId="44" fontId="0" fillId="0" borderId="0" xfId="0" applyNumberFormat="1" applyAlignment="1">
      <alignment horizontal="center"/>
    </xf>
    <xf numFmtId="0" fontId="1" fillId="4" borderId="8" xfId="0" applyNumberFormat="1" applyFont="1" applyFill="1" applyBorder="1" applyProtection="1">
      <protection locked="0"/>
    </xf>
    <xf numFmtId="0" fontId="1" fillId="4" borderId="21" xfId="0" applyNumberFormat="1" applyFont="1" applyFill="1" applyBorder="1" applyProtection="1">
      <protection locked="0"/>
    </xf>
    <xf numFmtId="0" fontId="1" fillId="4" borderId="38" xfId="0" applyFont="1" applyFill="1" applyBorder="1" applyProtection="1">
      <protection locked="0"/>
    </xf>
    <xf numFmtId="0" fontId="1" fillId="4" borderId="21" xfId="0" applyFont="1" applyFill="1" applyBorder="1" applyProtection="1">
      <protection locked="0"/>
    </xf>
    <xf numFmtId="2" fontId="0" fillId="4" borderId="69" xfId="0" applyNumberFormat="1" applyFill="1" applyBorder="1" applyAlignment="1" applyProtection="1">
      <alignment horizontal="center"/>
      <protection locked="0"/>
    </xf>
    <xf numFmtId="44" fontId="5" fillId="0" borderId="3" xfId="3" applyFont="1" applyFill="1" applyBorder="1" applyProtection="1"/>
    <xf numFmtId="44" fontId="0" fillId="0" borderId="3" xfId="3" applyFont="1" applyFill="1" applyBorder="1" applyProtection="1"/>
    <xf numFmtId="0" fontId="3" fillId="0" borderId="19" xfId="0" applyFont="1" applyFill="1" applyBorder="1" applyProtection="1">
      <protection locked="0"/>
    </xf>
    <xf numFmtId="0" fontId="1" fillId="0" borderId="2" xfId="0" applyFont="1" applyFill="1" applyBorder="1" applyAlignment="1">
      <alignment horizontal="center" wrapText="1"/>
    </xf>
    <xf numFmtId="0" fontId="1" fillId="0" borderId="70" xfId="0" applyFont="1" applyFill="1" applyBorder="1" applyAlignment="1">
      <alignment horizontal="center" wrapText="1"/>
    </xf>
    <xf numFmtId="0" fontId="1" fillId="0" borderId="2" xfId="0" applyFont="1" applyBorder="1" applyAlignment="1">
      <alignment horizontal="center" vertical="center" wrapText="1"/>
    </xf>
    <xf numFmtId="44" fontId="1" fillId="0" borderId="15" xfId="3" applyFont="1" applyBorder="1" applyAlignment="1">
      <alignment horizontal="center" wrapText="1"/>
    </xf>
    <xf numFmtId="44" fontId="1" fillId="0" borderId="64" xfId="3" applyFont="1" applyBorder="1" applyAlignment="1">
      <alignment horizontal="center" vertical="center" wrapText="1"/>
    </xf>
    <xf numFmtId="0" fontId="1" fillId="0" borderId="61" xfId="0" applyFont="1" applyFill="1" applyBorder="1" applyAlignment="1">
      <alignment horizontal="center" wrapText="1"/>
    </xf>
    <xf numFmtId="44" fontId="1" fillId="0" borderId="2" xfId="3" applyFont="1" applyBorder="1" applyAlignment="1">
      <alignment horizontal="center" vertical="center" wrapText="1"/>
    </xf>
    <xf numFmtId="0" fontId="10" fillId="0" borderId="1" xfId="0" applyFont="1" applyBorder="1" applyAlignment="1">
      <alignment horizontal="center" vertical="center"/>
    </xf>
    <xf numFmtId="0" fontId="1" fillId="0" borderId="1" xfId="0" applyFont="1" applyFill="1" applyBorder="1" applyAlignment="1">
      <alignment horizontal="center" wrapText="1"/>
    </xf>
    <xf numFmtId="0" fontId="5" fillId="0" borderId="0" xfId="0" applyFont="1" applyBorder="1"/>
    <xf numFmtId="0" fontId="0" fillId="0" borderId="0" xfId="0" applyBorder="1"/>
    <xf numFmtId="0" fontId="0" fillId="0" borderId="18" xfId="0" applyBorder="1"/>
    <xf numFmtId="0" fontId="0" fillId="0" borderId="33" xfId="0" applyBorder="1"/>
    <xf numFmtId="0" fontId="5" fillId="4" borderId="0" xfId="0" applyFont="1" applyFill="1" applyBorder="1" applyProtection="1">
      <protection locked="0"/>
    </xf>
    <xf numFmtId="0" fontId="5" fillId="4" borderId="58" xfId="0" applyFont="1" applyFill="1" applyBorder="1" applyProtection="1">
      <protection locked="0"/>
    </xf>
    <xf numFmtId="0" fontId="0" fillId="4" borderId="18" xfId="0" applyFill="1" applyBorder="1" applyProtection="1">
      <protection locked="0"/>
    </xf>
    <xf numFmtId="0" fontId="3" fillId="0" borderId="0" xfId="0" applyFont="1" applyBorder="1" applyAlignment="1">
      <alignment horizontal="left" vertical="center"/>
    </xf>
    <xf numFmtId="0" fontId="3" fillId="0" borderId="16" xfId="0" applyFont="1" applyBorder="1" applyAlignment="1">
      <alignment horizontal="left" vertical="center"/>
    </xf>
    <xf numFmtId="0" fontId="3" fillId="8" borderId="15" xfId="0" applyFont="1" applyFill="1" applyBorder="1" applyAlignment="1">
      <alignment horizontal="center"/>
    </xf>
    <xf numFmtId="44" fontId="3" fillId="0" borderId="0" xfId="0" applyNumberFormat="1" applyFont="1" applyFill="1" applyBorder="1"/>
    <xf numFmtId="44" fontId="3" fillId="0" borderId="23" xfId="0" applyNumberFormat="1" applyFont="1" applyFill="1" applyBorder="1"/>
    <xf numFmtId="0" fontId="3" fillId="8" borderId="1" xfId="0" applyFont="1" applyFill="1" applyBorder="1" applyAlignment="1">
      <alignment horizontal="left"/>
    </xf>
    <xf numFmtId="0" fontId="3" fillId="8" borderId="2" xfId="0" applyFont="1" applyFill="1" applyBorder="1" applyAlignment="1">
      <alignment horizontal="left"/>
    </xf>
    <xf numFmtId="0" fontId="3" fillId="8" borderId="15" xfId="0" applyFont="1" applyFill="1" applyBorder="1" applyAlignment="1">
      <alignment horizontal="left"/>
    </xf>
    <xf numFmtId="44" fontId="3" fillId="0" borderId="12" xfId="3" applyFont="1" applyFill="1" applyBorder="1" applyProtection="1">
      <protection locked="0"/>
    </xf>
    <xf numFmtId="0" fontId="19" fillId="0" borderId="0" xfId="0" applyFont="1" applyBorder="1" applyAlignment="1">
      <alignment horizontal="left" vertical="center" wrapText="1"/>
    </xf>
    <xf numFmtId="0" fontId="19" fillId="11" borderId="0" xfId="0" applyFont="1" applyFill="1" applyBorder="1" applyAlignment="1">
      <alignment horizontal="left" vertical="center"/>
    </xf>
    <xf numFmtId="0" fontId="19" fillId="0" borderId="0" xfId="0" applyFont="1" applyBorder="1" applyAlignment="1">
      <alignment horizontal="left" vertical="center"/>
    </xf>
    <xf numFmtId="0" fontId="0" fillId="12" borderId="0" xfId="0" applyFill="1"/>
    <xf numFmtId="44" fontId="0" fillId="12" borderId="0" xfId="0" applyNumberFormat="1" applyFill="1"/>
    <xf numFmtId="0" fontId="0" fillId="0" borderId="0" xfId="0" applyAlignment="1">
      <alignment wrapText="1"/>
    </xf>
    <xf numFmtId="0" fontId="3" fillId="0" borderId="0" xfId="0" applyFont="1" applyAlignment="1">
      <alignment horizontal="center" vertical="center" wrapText="1"/>
    </xf>
    <xf numFmtId="0" fontId="0" fillId="12" borderId="38" xfId="0" applyFill="1" applyBorder="1" applyAlignment="1">
      <alignment horizontal="center"/>
    </xf>
    <xf numFmtId="44" fontId="0" fillId="4" borderId="0" xfId="0" applyNumberFormat="1" applyFill="1" applyBorder="1" applyProtection="1">
      <protection locked="0"/>
    </xf>
    <xf numFmtId="0" fontId="0" fillId="0" borderId="18" xfId="0" applyFill="1" applyBorder="1" applyProtection="1">
      <protection locked="0"/>
    </xf>
    <xf numFmtId="0" fontId="0" fillId="0" borderId="59" xfId="0" applyFill="1" applyBorder="1" applyProtection="1">
      <protection locked="0"/>
    </xf>
    <xf numFmtId="0" fontId="0" fillId="0" borderId="0" xfId="0" applyFill="1" applyBorder="1" applyProtection="1">
      <protection locked="0"/>
    </xf>
    <xf numFmtId="0" fontId="0" fillId="0" borderId="58" xfId="0" applyFill="1" applyBorder="1" applyProtection="1">
      <protection locked="0"/>
    </xf>
    <xf numFmtId="44" fontId="0" fillId="0" borderId="30" xfId="3" applyFont="1" applyFill="1" applyBorder="1" applyProtection="1"/>
    <xf numFmtId="0" fontId="0" fillId="0" borderId="43" xfId="0" applyBorder="1"/>
    <xf numFmtId="44" fontId="3" fillId="0" borderId="7" xfId="3" applyFont="1" applyFill="1" applyBorder="1"/>
    <xf numFmtId="44" fontId="0" fillId="0" borderId="7" xfId="3" applyFont="1" applyFill="1" applyBorder="1"/>
    <xf numFmtId="0" fontId="9" fillId="12" borderId="0" xfId="0" applyFont="1" applyFill="1" applyAlignment="1" applyProtection="1">
      <alignment horizontal="right" vertical="center" wrapText="1"/>
    </xf>
    <xf numFmtId="49" fontId="5" fillId="13" borderId="0" xfId="0" applyNumberFormat="1" applyFont="1" applyFill="1" applyBorder="1" applyAlignment="1" applyProtection="1">
      <alignment vertical="center" wrapText="1"/>
    </xf>
    <xf numFmtId="0" fontId="0" fillId="12" borderId="0" xfId="0" applyFill="1" applyProtection="1"/>
    <xf numFmtId="0" fontId="0" fillId="13" borderId="0" xfId="0" applyFill="1" applyProtection="1"/>
    <xf numFmtId="0" fontId="0" fillId="11" borderId="16" xfId="0" applyFill="1" applyBorder="1" applyProtection="1"/>
    <xf numFmtId="0" fontId="0" fillId="11" borderId="17" xfId="0" applyFill="1" applyBorder="1" applyAlignment="1" applyProtection="1">
      <alignment wrapText="1"/>
    </xf>
    <xf numFmtId="0" fontId="3" fillId="13" borderId="7" xfId="0" applyFont="1" applyFill="1" applyBorder="1" applyAlignment="1" applyProtection="1">
      <alignment horizontal="center" wrapText="1"/>
    </xf>
    <xf numFmtId="0" fontId="3" fillId="12" borderId="7" xfId="0" applyFont="1" applyFill="1" applyBorder="1" applyAlignment="1" applyProtection="1">
      <alignment horizontal="center" wrapText="1"/>
    </xf>
    <xf numFmtId="0" fontId="3" fillId="12" borderId="7" xfId="0" applyFont="1" applyFill="1" applyBorder="1" applyAlignment="1" applyProtection="1">
      <alignment horizontal="center" vertical="center" wrapText="1"/>
    </xf>
    <xf numFmtId="0" fontId="3" fillId="12" borderId="17" xfId="0" applyFont="1" applyFill="1" applyBorder="1" applyAlignment="1" applyProtection="1">
      <alignment horizontal="center" vertical="center" wrapText="1"/>
    </xf>
    <xf numFmtId="44" fontId="5" fillId="12" borderId="1" xfId="3" applyFont="1" applyFill="1" applyBorder="1" applyProtection="1"/>
    <xf numFmtId="44" fontId="0" fillId="13" borderId="0" xfId="0" applyNumberFormat="1" applyFill="1" applyBorder="1" applyAlignment="1" applyProtection="1">
      <alignment horizontal="center"/>
    </xf>
    <xf numFmtId="44" fontId="0" fillId="12" borderId="0" xfId="0" applyNumberFormat="1" applyFill="1" applyBorder="1" applyAlignment="1" applyProtection="1">
      <alignment horizontal="center"/>
    </xf>
    <xf numFmtId="44" fontId="0" fillId="12" borderId="15" xfId="0" applyNumberFormat="1" applyFill="1" applyBorder="1" applyAlignment="1" applyProtection="1">
      <alignment horizontal="center"/>
    </xf>
    <xf numFmtId="44" fontId="5" fillId="12" borderId="3" xfId="3" applyFont="1" applyFill="1" applyBorder="1" applyProtection="1"/>
    <xf numFmtId="44" fontId="0" fillId="12" borderId="16" xfId="0" applyNumberFormat="1" applyFill="1" applyBorder="1" applyAlignment="1" applyProtection="1">
      <alignment horizontal="center"/>
    </xf>
    <xf numFmtId="44" fontId="0" fillId="12" borderId="3" xfId="3" applyFont="1" applyFill="1" applyBorder="1" applyProtection="1"/>
    <xf numFmtId="0" fontId="3" fillId="12" borderId="3" xfId="0" applyFont="1" applyFill="1" applyBorder="1" applyProtection="1"/>
    <xf numFmtId="44" fontId="0" fillId="13" borderId="0" xfId="0" applyNumberFormat="1" applyFill="1" applyBorder="1" applyProtection="1"/>
    <xf numFmtId="44" fontId="0" fillId="12" borderId="0" xfId="0" applyNumberFormat="1" applyFill="1" applyBorder="1" applyProtection="1"/>
    <xf numFmtId="44" fontId="0" fillId="12" borderId="16" xfId="0" applyNumberFormat="1" applyFill="1" applyBorder="1" applyProtection="1"/>
    <xf numFmtId="0" fontId="3" fillId="12" borderId="36" xfId="0" applyFont="1" applyFill="1" applyBorder="1" applyProtection="1"/>
    <xf numFmtId="0" fontId="0" fillId="11" borderId="29" xfId="0" applyFill="1" applyBorder="1" applyProtection="1"/>
    <xf numFmtId="0" fontId="3" fillId="12" borderId="6" xfId="0" applyFont="1" applyFill="1" applyBorder="1" applyProtection="1"/>
    <xf numFmtId="0" fontId="0" fillId="11" borderId="17" xfId="0" applyFill="1" applyBorder="1" applyProtection="1"/>
    <xf numFmtId="0" fontId="0" fillId="12" borderId="1" xfId="0" applyFill="1" applyBorder="1" applyAlignment="1" applyProtection="1">
      <alignment wrapText="1"/>
    </xf>
    <xf numFmtId="0" fontId="5" fillId="12" borderId="3" xfId="0" applyFont="1" applyFill="1" applyBorder="1" applyAlignment="1" applyProtection="1">
      <alignment wrapText="1"/>
    </xf>
    <xf numFmtId="0" fontId="0" fillId="12" borderId="3" xfId="0" applyFill="1" applyBorder="1" applyAlignment="1" applyProtection="1">
      <alignment wrapText="1"/>
    </xf>
    <xf numFmtId="0" fontId="0" fillId="12" borderId="6" xfId="0" applyFill="1" applyBorder="1" applyAlignment="1" applyProtection="1">
      <alignment wrapText="1"/>
    </xf>
    <xf numFmtId="0" fontId="0" fillId="12" borderId="16" xfId="0" applyFill="1" applyBorder="1" applyAlignment="1" applyProtection="1"/>
    <xf numFmtId="0" fontId="3" fillId="0" borderId="0" xfId="0" applyFont="1" applyAlignment="1">
      <alignment horizontal="center"/>
    </xf>
    <xf numFmtId="0" fontId="9" fillId="12" borderId="0" xfId="0" applyFont="1" applyFill="1" applyAlignment="1" applyProtection="1">
      <alignment horizontal="right" vertical="center" wrapText="1"/>
    </xf>
    <xf numFmtId="0" fontId="0" fillId="0" borderId="16" xfId="0" applyBorder="1"/>
    <xf numFmtId="10" fontId="5" fillId="13" borderId="0" xfId="0" applyNumberFormat="1" applyFont="1" applyFill="1" applyBorder="1" applyAlignment="1" applyProtection="1">
      <alignment horizontal="left" vertical="center" wrapText="1"/>
    </xf>
    <xf numFmtId="164" fontId="5" fillId="13" borderId="0" xfId="1" applyNumberFormat="1" applyFont="1" applyFill="1" applyBorder="1" applyAlignment="1" applyProtection="1">
      <alignment horizontal="left" vertical="center" wrapText="1"/>
    </xf>
    <xf numFmtId="0" fontId="5" fillId="0" borderId="0" xfId="0" applyFont="1" applyBorder="1"/>
    <xf numFmtId="0" fontId="0" fillId="0" borderId="0" xfId="0" applyBorder="1"/>
    <xf numFmtId="0" fontId="3" fillId="0" borderId="0" xfId="0" applyFont="1" applyBorder="1"/>
    <xf numFmtId="0" fontId="0" fillId="0" borderId="18" xfId="0" applyBorder="1"/>
    <xf numFmtId="0" fontId="0" fillId="0" borderId="33" xfId="0" applyBorder="1"/>
    <xf numFmtId="44" fontId="0" fillId="0" borderId="18" xfId="3" applyFont="1" applyBorder="1"/>
    <xf numFmtId="44" fontId="0" fillId="0" borderId="30" xfId="3" applyFont="1" applyBorder="1"/>
    <xf numFmtId="44" fontId="0" fillId="0" borderId="0" xfId="3" applyFont="1" applyBorder="1"/>
    <xf numFmtId="44" fontId="0" fillId="0" borderId="16" xfId="3" applyFont="1" applyBorder="1"/>
    <xf numFmtId="0" fontId="3" fillId="0" borderId="0" xfId="0" applyFont="1" applyAlignment="1">
      <alignment horizontal="center"/>
    </xf>
    <xf numFmtId="0" fontId="3" fillId="8" borderId="15" xfId="0" applyFont="1" applyFill="1" applyBorder="1" applyAlignment="1">
      <alignment horizontal="center"/>
    </xf>
    <xf numFmtId="0" fontId="3" fillId="0" borderId="18" xfId="0" applyFont="1" applyBorder="1" applyAlignment="1">
      <alignment horizontal="left" vertical="center"/>
    </xf>
    <xf numFmtId="0" fontId="3" fillId="0" borderId="30" xfId="0" applyFont="1" applyBorder="1" applyAlignment="1">
      <alignment horizontal="left" vertical="center"/>
    </xf>
    <xf numFmtId="0" fontId="3" fillId="0" borderId="0" xfId="0" applyFont="1" applyBorder="1" applyAlignment="1">
      <alignment horizontal="left" vertical="center"/>
    </xf>
    <xf numFmtId="0" fontId="3" fillId="0" borderId="16" xfId="0" applyFont="1" applyBorder="1" applyAlignment="1">
      <alignment horizontal="left" vertical="center"/>
    </xf>
    <xf numFmtId="0" fontId="3" fillId="0" borderId="23" xfId="0" applyFont="1" applyBorder="1" applyAlignment="1">
      <alignment horizontal="left" vertical="center"/>
    </xf>
    <xf numFmtId="0" fontId="3" fillId="0" borderId="31" xfId="0" applyFont="1" applyBorder="1" applyAlignment="1">
      <alignment horizontal="left" vertical="center"/>
    </xf>
    <xf numFmtId="0" fontId="5" fillId="4" borderId="38" xfId="0" applyFont="1" applyFill="1" applyBorder="1" applyAlignment="1" applyProtection="1">
      <alignment horizontal="center"/>
      <protection locked="0"/>
    </xf>
    <xf numFmtId="44" fontId="0" fillId="0" borderId="16" xfId="3" applyFont="1" applyBorder="1"/>
    <xf numFmtId="44" fontId="0" fillId="4" borderId="30" xfId="3" applyFont="1" applyFill="1" applyBorder="1"/>
    <xf numFmtId="44" fontId="0" fillId="4" borderId="16" xfId="3" applyFont="1" applyFill="1" applyBorder="1"/>
    <xf numFmtId="0" fontId="3" fillId="0" borderId="16" xfId="0" applyFont="1" applyBorder="1" applyAlignment="1">
      <alignment horizontal="center" vertical="center" wrapText="1"/>
    </xf>
    <xf numFmtId="0" fontId="9" fillId="12" borderId="0" xfId="0" applyFont="1" applyFill="1" applyAlignment="1" applyProtection="1">
      <alignment horizontal="right" vertical="center" wrapText="1"/>
    </xf>
    <xf numFmtId="0" fontId="3" fillId="0" borderId="4" xfId="0" applyFont="1" applyBorder="1" applyAlignment="1">
      <alignment horizontal="right"/>
    </xf>
    <xf numFmtId="0" fontId="5" fillId="0" borderId="0" xfId="0" applyFont="1" applyBorder="1" applyAlignment="1">
      <alignment horizontal="left" vertical="center"/>
    </xf>
    <xf numFmtId="44" fontId="5" fillId="12" borderId="38" xfId="0" applyNumberFormat="1" applyFont="1" applyFill="1" applyBorder="1" applyAlignment="1" applyProtection="1">
      <alignment horizontal="center"/>
      <protection locked="0"/>
    </xf>
    <xf numFmtId="44" fontId="0" fillId="4" borderId="40" xfId="0" applyNumberFormat="1" applyFill="1" applyBorder="1" applyProtection="1">
      <protection locked="0"/>
    </xf>
    <xf numFmtId="0" fontId="0" fillId="12" borderId="50" xfId="0" applyFill="1" applyBorder="1" applyAlignment="1">
      <alignment horizontal="center"/>
    </xf>
    <xf numFmtId="0" fontId="11" fillId="0" borderId="0" xfId="0" applyFont="1" applyBorder="1" applyAlignment="1">
      <alignment horizontal="left"/>
    </xf>
    <xf numFmtId="44" fontId="0" fillId="12" borderId="86" xfId="0" applyNumberFormat="1" applyFill="1" applyBorder="1" applyAlignment="1">
      <alignment horizontal="center"/>
    </xf>
    <xf numFmtId="44" fontId="0" fillId="12" borderId="87" xfId="0" applyNumberFormat="1" applyFill="1" applyBorder="1" applyAlignment="1">
      <alignment horizontal="center"/>
    </xf>
    <xf numFmtId="44" fontId="0" fillId="12" borderId="88" xfId="0" applyNumberFormat="1" applyFill="1" applyBorder="1" applyAlignment="1">
      <alignment horizontal="center"/>
    </xf>
    <xf numFmtId="44" fontId="0" fillId="12" borderId="89" xfId="0" applyNumberFormat="1" applyFill="1" applyBorder="1" applyAlignment="1">
      <alignment horizontal="center"/>
    </xf>
    <xf numFmtId="0" fontId="3" fillId="0" borderId="90" xfId="0" applyFont="1" applyBorder="1" applyAlignment="1">
      <alignment horizontal="center" vertical="center" wrapText="1"/>
    </xf>
    <xf numFmtId="44" fontId="3" fillId="12" borderId="85" xfId="0" applyNumberFormat="1" applyFont="1" applyFill="1" applyBorder="1" applyAlignment="1">
      <alignment horizontal="center" vertical="center" wrapText="1"/>
    </xf>
    <xf numFmtId="0" fontId="3" fillId="0" borderId="36"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91" xfId="0" applyFont="1" applyBorder="1" applyAlignment="1">
      <alignment horizontal="center" vertical="center" wrapText="1"/>
    </xf>
    <xf numFmtId="44" fontId="0" fillId="0" borderId="92" xfId="0" applyNumberFormat="1" applyBorder="1"/>
    <xf numFmtId="44" fontId="3" fillId="0" borderId="28" xfId="0" applyNumberFormat="1" applyFont="1" applyBorder="1" applyAlignment="1">
      <alignment horizontal="center" vertical="center" wrapText="1"/>
    </xf>
    <xf numFmtId="0" fontId="0" fillId="0" borderId="93" xfId="0" applyBorder="1"/>
    <xf numFmtId="44" fontId="0" fillId="12" borderId="93" xfId="0" applyNumberFormat="1" applyFill="1" applyBorder="1"/>
    <xf numFmtId="0" fontId="23" fillId="0" borderId="94" xfId="0" applyFont="1" applyBorder="1"/>
    <xf numFmtId="0" fontId="0" fillId="0" borderId="94" xfId="0" applyBorder="1"/>
    <xf numFmtId="44" fontId="11" fillId="0" borderId="95" xfId="0" applyNumberFormat="1" applyFont="1" applyBorder="1" applyAlignment="1">
      <alignment horizontal="center"/>
    </xf>
    <xf numFmtId="44" fontId="0" fillId="12" borderId="83" xfId="0" applyNumberFormat="1" applyFill="1" applyBorder="1" applyProtection="1">
      <protection locked="0"/>
    </xf>
    <xf numFmtId="44" fontId="5" fillId="12" borderId="86" xfId="0" applyNumberFormat="1" applyFont="1" applyFill="1" applyBorder="1" applyAlignment="1">
      <alignment horizontal="center"/>
    </xf>
    <xf numFmtId="0" fontId="0" fillId="0" borderId="26" xfId="0" applyBorder="1"/>
    <xf numFmtId="44" fontId="0" fillId="12" borderId="96" xfId="0" applyNumberFormat="1" applyFill="1" applyBorder="1"/>
    <xf numFmtId="44" fontId="0" fillId="12" borderId="97" xfId="0" applyNumberFormat="1" applyFill="1" applyBorder="1" applyProtection="1">
      <protection locked="0"/>
    </xf>
    <xf numFmtId="0" fontId="0" fillId="0" borderId="98" xfId="0" applyBorder="1" applyAlignment="1">
      <alignment horizontal="center"/>
    </xf>
    <xf numFmtId="44" fontId="0" fillId="0" borderId="99" xfId="0" applyNumberFormat="1" applyBorder="1" applyAlignment="1">
      <alignment horizontal="center"/>
    </xf>
    <xf numFmtId="44" fontId="0" fillId="0" borderId="98" xfId="0" applyNumberFormat="1" applyBorder="1"/>
    <xf numFmtId="44" fontId="0" fillId="0" borderId="99" xfId="0" applyNumberFormat="1" applyBorder="1"/>
    <xf numFmtId="0" fontId="0" fillId="12" borderId="21" xfId="0" applyFill="1" applyBorder="1" applyAlignment="1">
      <alignment horizontal="center"/>
    </xf>
    <xf numFmtId="0" fontId="0" fillId="12" borderId="100" xfId="0" applyFill="1" applyBorder="1" applyAlignment="1">
      <alignment horizontal="center"/>
    </xf>
    <xf numFmtId="0" fontId="5" fillId="4" borderId="21" xfId="0" applyFont="1" applyFill="1" applyBorder="1" applyAlignment="1" applyProtection="1">
      <alignment horizontal="center"/>
      <protection locked="0"/>
    </xf>
    <xf numFmtId="44" fontId="5" fillId="12" borderId="21" xfId="0" applyNumberFormat="1" applyFont="1" applyFill="1" applyBorder="1" applyAlignment="1" applyProtection="1">
      <alignment horizontal="center"/>
      <protection locked="0"/>
    </xf>
    <xf numFmtId="44" fontId="0" fillId="12" borderId="101" xfId="0" applyNumberFormat="1" applyFill="1" applyBorder="1" applyProtection="1">
      <protection locked="0"/>
    </xf>
    <xf numFmtId="44" fontId="0" fillId="12" borderId="84" xfId="0" applyNumberFormat="1" applyFill="1" applyBorder="1" applyProtection="1">
      <protection locked="0"/>
    </xf>
    <xf numFmtId="0" fontId="0" fillId="0" borderId="102" xfId="0" applyBorder="1" applyAlignment="1">
      <alignment horizontal="center"/>
    </xf>
    <xf numFmtId="44" fontId="0" fillId="0" borderId="103" xfId="0" applyNumberFormat="1" applyBorder="1" applyAlignment="1">
      <alignment horizontal="center"/>
    </xf>
    <xf numFmtId="44" fontId="0" fillId="12" borderId="41" xfId="0" applyNumberFormat="1" applyFill="1" applyBorder="1" applyAlignment="1">
      <alignment horizontal="center"/>
    </xf>
    <xf numFmtId="44" fontId="0" fillId="12" borderId="104" xfId="0" applyNumberFormat="1" applyFill="1" applyBorder="1" applyAlignment="1">
      <alignment horizontal="center"/>
    </xf>
    <xf numFmtId="44" fontId="0" fillId="12" borderId="15" xfId="0" applyNumberFormat="1" applyFill="1" applyBorder="1" applyAlignment="1">
      <alignment horizontal="center"/>
    </xf>
    <xf numFmtId="44" fontId="0" fillId="12" borderId="16" xfId="0" applyNumberFormat="1" applyFill="1" applyBorder="1" applyAlignment="1">
      <alignment horizontal="center"/>
    </xf>
    <xf numFmtId="44" fontId="3" fillId="0" borderId="91" xfId="0" applyNumberFormat="1" applyFont="1" applyBorder="1" applyAlignment="1">
      <alignment horizontal="center" vertical="center" wrapText="1"/>
    </xf>
    <xf numFmtId="44" fontId="0" fillId="4" borderId="21" xfId="0" applyNumberFormat="1" applyFill="1" applyBorder="1" applyProtection="1">
      <protection locked="0"/>
    </xf>
    <xf numFmtId="44" fontId="0" fillId="4" borderId="100" xfId="0" applyNumberFormat="1" applyFill="1" applyBorder="1" applyProtection="1">
      <protection locked="0"/>
    </xf>
    <xf numFmtId="44" fontId="0" fillId="4" borderId="30" xfId="3" applyFont="1" applyFill="1" applyBorder="1" applyProtection="1"/>
    <xf numFmtId="44" fontId="0" fillId="4" borderId="16" xfId="3" applyFont="1" applyFill="1" applyBorder="1" applyProtection="1"/>
    <xf numFmtId="0" fontId="5" fillId="0" borderId="6" xfId="0" applyFont="1" applyFill="1" applyBorder="1"/>
    <xf numFmtId="0" fontId="5" fillId="0" borderId="7" xfId="0" applyFont="1" applyFill="1" applyBorder="1"/>
    <xf numFmtId="0" fontId="11" fillId="0" borderId="108" xfId="0" applyFont="1" applyFill="1" applyBorder="1"/>
    <xf numFmtId="0" fontId="0" fillId="0" borderId="107" xfId="0" applyFill="1" applyBorder="1"/>
    <xf numFmtId="0" fontId="0" fillId="0" borderId="109" xfId="0" applyFill="1" applyBorder="1"/>
    <xf numFmtId="0" fontId="0" fillId="0" borderId="16" xfId="0" applyFill="1" applyBorder="1"/>
    <xf numFmtId="0" fontId="0" fillId="0" borderId="17" xfId="0" applyFill="1" applyBorder="1"/>
    <xf numFmtId="164" fontId="5" fillId="4" borderId="0" xfId="1" applyNumberFormat="1" applyFont="1" applyFill="1" applyBorder="1" applyProtection="1">
      <protection locked="0"/>
    </xf>
    <xf numFmtId="164" fontId="0" fillId="4" borderId="0" xfId="1" applyNumberFormat="1" applyFont="1" applyFill="1" applyBorder="1" applyProtection="1">
      <protection locked="0"/>
    </xf>
    <xf numFmtId="0" fontId="5" fillId="12" borderId="3" xfId="0" applyFont="1" applyFill="1" applyBorder="1" applyAlignment="1" applyProtection="1"/>
    <xf numFmtId="0" fontId="0" fillId="0" borderId="0" xfId="0" applyBorder="1"/>
    <xf numFmtId="0" fontId="28" fillId="0" borderId="1" xfId="0" applyFont="1" applyBorder="1" applyAlignment="1">
      <alignment horizontal="center" vertical="center" wrapText="1"/>
    </xf>
    <xf numFmtId="0" fontId="28" fillId="0" borderId="70" xfId="0" applyFont="1" applyBorder="1" applyAlignment="1">
      <alignment horizontal="center" vertical="center" wrapText="1"/>
    </xf>
    <xf numFmtId="0" fontId="28" fillId="0" borderId="2" xfId="0" applyFont="1" applyBorder="1" applyAlignment="1">
      <alignment horizontal="center" vertical="center" wrapText="1"/>
    </xf>
    <xf numFmtId="44" fontId="28" fillId="0" borderId="2" xfId="3" applyNumberFormat="1" applyFont="1" applyBorder="1" applyAlignment="1">
      <alignment horizontal="center" vertical="center" wrapText="1"/>
    </xf>
    <xf numFmtId="44" fontId="28" fillId="0" borderId="15" xfId="3" applyNumberFormat="1" applyFont="1" applyBorder="1" applyAlignment="1">
      <alignment horizontal="center" vertical="center" wrapText="1"/>
    </xf>
    <xf numFmtId="10" fontId="25" fillId="0" borderId="115" xfId="0" applyNumberFormat="1" applyFont="1" applyBorder="1"/>
    <xf numFmtId="44" fontId="25" fillId="0" borderId="115" xfId="3" applyNumberFormat="1" applyFont="1" applyBorder="1"/>
    <xf numFmtId="44" fontId="25" fillId="0" borderId="114" xfId="3" applyNumberFormat="1" applyFont="1" applyBorder="1"/>
    <xf numFmtId="10" fontId="25" fillId="0" borderId="117" xfId="0" applyNumberFormat="1" applyFont="1" applyBorder="1"/>
    <xf numFmtId="44" fontId="25" fillId="0" borderId="117" xfId="3" applyNumberFormat="1" applyFont="1" applyBorder="1"/>
    <xf numFmtId="0" fontId="3" fillId="4" borderId="0" xfId="0" applyFont="1" applyFill="1" applyBorder="1" applyAlignment="1" applyProtection="1">
      <alignment horizontal="center"/>
      <protection locked="0"/>
    </xf>
    <xf numFmtId="44" fontId="25" fillId="0" borderId="119" xfId="3" applyNumberFormat="1" applyFont="1" applyBorder="1"/>
    <xf numFmtId="0" fontId="28" fillId="0" borderId="115" xfId="0" applyFont="1" applyBorder="1" applyAlignment="1">
      <alignment horizontal="center" wrapText="1"/>
    </xf>
    <xf numFmtId="0" fontId="25" fillId="0" borderId="115" xfId="0" applyFont="1" applyBorder="1"/>
    <xf numFmtId="44" fontId="28" fillId="0" borderId="1" xfId="3" applyNumberFormat="1" applyFont="1" applyBorder="1" applyAlignment="1">
      <alignment horizontal="center" vertical="center" wrapText="1"/>
    </xf>
    <xf numFmtId="0" fontId="28" fillId="0" borderId="118" xfId="0" applyFont="1" applyBorder="1" applyAlignment="1">
      <alignment horizontal="center" wrapText="1"/>
    </xf>
    <xf numFmtId="0" fontId="29" fillId="0" borderId="12" xfId="0" applyFont="1" applyBorder="1" applyAlignment="1">
      <alignment horizontal="center" vertical="center"/>
    </xf>
    <xf numFmtId="0" fontId="25" fillId="0" borderId="118" xfId="0" applyFont="1" applyBorder="1"/>
    <xf numFmtId="0" fontId="25" fillId="0" borderId="123" xfId="0" applyFont="1" applyBorder="1"/>
    <xf numFmtId="0" fontId="25" fillId="0" borderId="117" xfId="0" applyFont="1" applyBorder="1"/>
    <xf numFmtId="6" fontId="5" fillId="4" borderId="19" xfId="0" applyNumberFormat="1" applyFont="1" applyFill="1" applyBorder="1" applyAlignment="1" applyProtection="1">
      <alignment horizontal="center"/>
      <protection locked="0"/>
    </xf>
    <xf numFmtId="9" fontId="25" fillId="4" borderId="19" xfId="0" applyNumberFormat="1" applyFont="1" applyFill="1" applyBorder="1" applyProtection="1">
      <protection locked="0"/>
    </xf>
    <xf numFmtId="2" fontId="25" fillId="4" borderId="118" xfId="0" applyNumberFormat="1" applyFont="1" applyFill="1" applyBorder="1" applyAlignment="1" applyProtection="1">
      <alignment horizontal="center"/>
      <protection locked="0"/>
    </xf>
    <xf numFmtId="2" fontId="25" fillId="4" borderId="122" xfId="0" applyNumberFormat="1" applyFont="1" applyFill="1" applyBorder="1" applyAlignment="1" applyProtection="1">
      <alignment horizontal="center"/>
      <protection locked="0"/>
    </xf>
    <xf numFmtId="2" fontId="25" fillId="4" borderId="115" xfId="0" applyNumberFormat="1" applyFont="1" applyFill="1" applyBorder="1" applyAlignment="1" applyProtection="1">
      <alignment horizontal="center"/>
      <protection locked="0"/>
    </xf>
    <xf numFmtId="0" fontId="27" fillId="4" borderId="120" xfId="0" applyNumberFormat="1" applyFont="1" applyFill="1" applyBorder="1" applyProtection="1">
      <protection locked="0"/>
    </xf>
    <xf numFmtId="0" fontId="28" fillId="4" borderId="121" xfId="0" applyNumberFormat="1" applyFont="1" applyFill="1" applyBorder="1" applyProtection="1">
      <protection locked="0"/>
    </xf>
    <xf numFmtId="6" fontId="5" fillId="4" borderId="121" xfId="0" applyNumberFormat="1" applyFont="1" applyFill="1" applyBorder="1" applyAlignment="1" applyProtection="1">
      <alignment horizontal="center"/>
      <protection locked="0"/>
    </xf>
    <xf numFmtId="0" fontId="27" fillId="4" borderId="121" xfId="0" applyFont="1" applyFill="1" applyBorder="1" applyProtection="1">
      <protection locked="0"/>
    </xf>
    <xf numFmtId="0" fontId="28" fillId="4" borderId="121" xfId="0" applyFont="1" applyFill="1" applyBorder="1" applyProtection="1">
      <protection locked="0"/>
    </xf>
    <xf numFmtId="0" fontId="27" fillId="4" borderId="120" xfId="0" applyFont="1" applyFill="1" applyBorder="1" applyProtection="1">
      <protection locked="0"/>
    </xf>
    <xf numFmtId="0" fontId="27" fillId="4" borderId="115" xfId="0" applyFont="1" applyFill="1" applyBorder="1" applyProtection="1">
      <protection locked="0"/>
    </xf>
    <xf numFmtId="0" fontId="27" fillId="4" borderId="126" xfId="0" applyFont="1" applyFill="1" applyBorder="1" applyProtection="1">
      <protection locked="0"/>
    </xf>
    <xf numFmtId="0" fontId="28" fillId="4" borderId="127" xfId="0" applyFont="1" applyFill="1" applyBorder="1" applyProtection="1">
      <protection locked="0"/>
    </xf>
    <xf numFmtId="6" fontId="5" fillId="4" borderId="127" xfId="0" applyNumberFormat="1" applyFont="1" applyFill="1" applyBorder="1" applyAlignment="1" applyProtection="1">
      <alignment horizontal="center"/>
      <protection locked="0"/>
    </xf>
    <xf numFmtId="9" fontId="25" fillId="4" borderId="128" xfId="0" applyNumberFormat="1" applyFont="1" applyFill="1" applyBorder="1" applyProtection="1">
      <protection locked="0"/>
    </xf>
    <xf numFmtId="2" fontId="25" fillId="4" borderId="116" xfId="0" applyNumberFormat="1" applyFont="1" applyFill="1" applyBorder="1" applyAlignment="1" applyProtection="1">
      <alignment horizontal="center"/>
      <protection locked="0"/>
    </xf>
    <xf numFmtId="2" fontId="25" fillId="4" borderId="124" xfId="0" applyNumberFormat="1" applyFont="1" applyFill="1" applyBorder="1" applyAlignment="1" applyProtection="1">
      <alignment horizontal="center"/>
      <protection locked="0"/>
    </xf>
    <xf numFmtId="2" fontId="25" fillId="4" borderId="117" xfId="0" applyNumberFormat="1" applyFont="1" applyFill="1" applyBorder="1" applyAlignment="1" applyProtection="1">
      <alignment horizontal="center"/>
      <protection locked="0"/>
    </xf>
    <xf numFmtId="44" fontId="25" fillId="4" borderId="118" xfId="3" applyNumberFormat="1" applyFont="1" applyFill="1" applyBorder="1" applyProtection="1">
      <protection locked="0"/>
    </xf>
    <xf numFmtId="2" fontId="25" fillId="4" borderId="125" xfId="0" applyNumberFormat="1" applyFont="1" applyFill="1" applyBorder="1" applyAlignment="1" applyProtection="1">
      <alignment horizontal="center"/>
      <protection locked="0"/>
    </xf>
    <xf numFmtId="44" fontId="25" fillId="4" borderId="123" xfId="3" applyNumberFormat="1" applyFont="1" applyFill="1" applyBorder="1" applyProtection="1">
      <protection locked="0"/>
    </xf>
    <xf numFmtId="0" fontId="31" fillId="8" borderId="1" xfId="0" applyFont="1" applyFill="1" applyBorder="1" applyAlignment="1">
      <alignment horizontal="left"/>
    </xf>
    <xf numFmtId="0" fontId="10" fillId="0" borderId="20" xfId="0" applyFont="1" applyFill="1" applyBorder="1" applyProtection="1">
      <protection locked="0"/>
    </xf>
    <xf numFmtId="0" fontId="10" fillId="0" borderId="0" xfId="0" applyFont="1"/>
    <xf numFmtId="0" fontId="10" fillId="0" borderId="0" xfId="0" applyFont="1" applyBorder="1"/>
    <xf numFmtId="0" fontId="10" fillId="0" borderId="16" xfId="0" applyFont="1" applyBorder="1"/>
    <xf numFmtId="0" fontId="10" fillId="0" borderId="2" xfId="0" applyFont="1" applyBorder="1"/>
    <xf numFmtId="0" fontId="0" fillId="4" borderId="0" xfId="0" applyFill="1" applyBorder="1" applyAlignment="1" applyProtection="1">
      <alignment vertical="center"/>
      <protection locked="0"/>
    </xf>
    <xf numFmtId="44" fontId="2" fillId="0" borderId="2" xfId="3" applyFont="1" applyBorder="1"/>
    <xf numFmtId="44" fontId="2" fillId="0" borderId="15" xfId="3" applyFont="1" applyBorder="1"/>
    <xf numFmtId="44" fontId="2" fillId="0" borderId="1" xfId="3" applyFont="1" applyBorder="1"/>
    <xf numFmtId="44" fontId="2" fillId="0" borderId="0" xfId="3" applyFont="1" applyBorder="1"/>
    <xf numFmtId="0" fontId="2" fillId="0" borderId="0" xfId="0" applyFont="1" applyBorder="1" applyProtection="1"/>
    <xf numFmtId="44" fontId="2" fillId="0" borderId="0" xfId="3" applyFont="1" applyBorder="1" applyProtection="1"/>
    <xf numFmtId="44" fontId="2" fillId="0" borderId="16" xfId="3" applyFont="1" applyBorder="1" applyProtection="1"/>
    <xf numFmtId="44" fontId="2" fillId="0" borderId="3" xfId="3" applyFont="1" applyBorder="1" applyProtection="1"/>
    <xf numFmtId="44" fontId="2" fillId="0" borderId="13" xfId="3" applyFont="1" applyFill="1" applyBorder="1" applyProtection="1"/>
    <xf numFmtId="0" fontId="27" fillId="4" borderId="20" xfId="0" applyNumberFormat="1" applyFont="1" applyFill="1" applyBorder="1" applyProtection="1">
      <protection locked="0"/>
    </xf>
    <xf numFmtId="0" fontId="28" fillId="4" borderId="20" xfId="0" applyNumberFormat="1" applyFont="1" applyFill="1" applyBorder="1" applyProtection="1">
      <protection locked="0"/>
    </xf>
    <xf numFmtId="0" fontId="9" fillId="0" borderId="7" xfId="0" applyFont="1" applyBorder="1" applyAlignment="1">
      <alignment vertical="top"/>
    </xf>
    <xf numFmtId="49" fontId="5" fillId="4" borderId="129" xfId="0" applyNumberFormat="1" applyFont="1" applyFill="1" applyBorder="1" applyAlignment="1" applyProtection="1">
      <alignment horizontal="left"/>
      <protection locked="0"/>
    </xf>
    <xf numFmtId="49" fontId="5" fillId="4" borderId="130" xfId="0" applyNumberFormat="1" applyFont="1" applyFill="1" applyBorder="1" applyAlignment="1" applyProtection="1">
      <alignment horizontal="left"/>
      <protection locked="0"/>
    </xf>
    <xf numFmtId="6" fontId="5" fillId="4" borderId="20" xfId="0" applyNumberFormat="1" applyFont="1" applyFill="1" applyBorder="1" applyAlignment="1" applyProtection="1">
      <alignment horizontal="center"/>
      <protection locked="0"/>
    </xf>
    <xf numFmtId="9" fontId="25" fillId="4" borderId="20" xfId="0" applyNumberFormat="1" applyFont="1" applyFill="1" applyBorder="1" applyProtection="1">
      <protection locked="0"/>
    </xf>
    <xf numFmtId="0" fontId="30" fillId="13" borderId="131" xfId="0" applyFont="1" applyFill="1" applyBorder="1"/>
    <xf numFmtId="0" fontId="26" fillId="0" borderId="132" xfId="0" applyFont="1" applyBorder="1" applyAlignment="1">
      <alignment horizontal="center" vertical="center"/>
    </xf>
    <xf numFmtId="0" fontId="26" fillId="0" borderId="85" xfId="0" applyFont="1" applyBorder="1" applyAlignment="1">
      <alignment horizontal="center" vertical="center"/>
    </xf>
    <xf numFmtId="0" fontId="3" fillId="0" borderId="28" xfId="0" applyFont="1" applyBorder="1" applyAlignment="1">
      <alignment horizontal="right" vertical="center"/>
    </xf>
    <xf numFmtId="0" fontId="11" fillId="0" borderId="21" xfId="0" applyFont="1" applyFill="1" applyBorder="1" applyProtection="1">
      <protection locked="0"/>
    </xf>
    <xf numFmtId="0" fontId="12" fillId="0" borderId="0" xfId="0" applyFont="1" applyBorder="1" applyAlignment="1" applyProtection="1">
      <alignment horizontal="center"/>
    </xf>
    <xf numFmtId="0" fontId="0" fillId="0" borderId="0" xfId="0" applyBorder="1" applyAlignment="1" applyProtection="1">
      <alignment horizontal="center"/>
    </xf>
    <xf numFmtId="0" fontId="0" fillId="0" borderId="16" xfId="0" applyBorder="1" applyProtection="1"/>
    <xf numFmtId="44" fontId="3" fillId="0" borderId="0" xfId="3" applyFont="1" applyBorder="1" applyProtection="1"/>
    <xf numFmtId="44" fontId="5" fillId="0" borderId="0" xfId="3" applyFont="1" applyBorder="1" applyProtection="1"/>
    <xf numFmtId="0" fontId="0" fillId="0" borderId="0" xfId="0" applyProtection="1"/>
    <xf numFmtId="0" fontId="5" fillId="11" borderId="0" xfId="0" applyFont="1" applyFill="1" applyBorder="1" applyAlignment="1" applyProtection="1">
      <alignment vertical="center"/>
    </xf>
    <xf numFmtId="0" fontId="5" fillId="11" borderId="40" xfId="0" applyFont="1" applyFill="1" applyBorder="1" applyAlignment="1" applyProtection="1">
      <alignment vertical="center"/>
    </xf>
    <xf numFmtId="14" fontId="5" fillId="4" borderId="20" xfId="0" applyNumberFormat="1" applyFont="1" applyFill="1" applyBorder="1" applyAlignment="1" applyProtection="1">
      <alignment horizontal="center" vertical="center" wrapText="1"/>
      <protection locked="0"/>
    </xf>
    <xf numFmtId="14" fontId="5" fillId="4" borderId="0" xfId="0" applyNumberFormat="1" applyFont="1" applyFill="1" applyBorder="1" applyAlignment="1" applyProtection="1">
      <alignment horizontal="center" vertical="center" wrapText="1"/>
      <protection locked="0"/>
    </xf>
    <xf numFmtId="0" fontId="5" fillId="4" borderId="20" xfId="0" applyNumberFormat="1" applyFont="1" applyFill="1" applyBorder="1" applyAlignment="1" applyProtection="1">
      <alignment horizontal="center"/>
      <protection locked="0"/>
    </xf>
    <xf numFmtId="0" fontId="5" fillId="4" borderId="0" xfId="0" applyNumberFormat="1" applyFont="1" applyFill="1" applyBorder="1" applyAlignment="1" applyProtection="1">
      <alignment horizontal="center"/>
      <protection locked="0"/>
    </xf>
    <xf numFmtId="14" fontId="0" fillId="4" borderId="20" xfId="0" applyNumberFormat="1" applyFill="1" applyBorder="1" applyAlignment="1" applyProtection="1">
      <alignment horizontal="center"/>
      <protection locked="0"/>
    </xf>
    <xf numFmtId="14" fontId="0" fillId="4" borderId="0" xfId="0" applyNumberFormat="1" applyFill="1" applyBorder="1" applyAlignment="1" applyProtection="1">
      <alignment horizontal="center"/>
      <protection locked="0"/>
    </xf>
    <xf numFmtId="0" fontId="5" fillId="4" borderId="20" xfId="0" applyNumberFormat="1" applyFont="1" applyFill="1" applyBorder="1" applyAlignment="1" applyProtection="1">
      <alignment horizontal="center" vertical="center"/>
      <protection locked="0"/>
    </xf>
    <xf numFmtId="0" fontId="5" fillId="4" borderId="0" xfId="0" applyNumberFormat="1" applyFont="1" applyFill="1" applyBorder="1" applyAlignment="1" applyProtection="1">
      <alignment horizontal="center" vertical="center"/>
      <protection locked="0"/>
    </xf>
    <xf numFmtId="0" fontId="0" fillId="0" borderId="19" xfId="0" applyBorder="1" applyAlignment="1">
      <alignment horizontal="right"/>
    </xf>
    <xf numFmtId="0" fontId="0" fillId="0" borderId="18" xfId="0" applyBorder="1" applyAlignment="1">
      <alignment horizontal="right"/>
    </xf>
    <xf numFmtId="0" fontId="0" fillId="0" borderId="30" xfId="0" applyBorder="1" applyAlignment="1">
      <alignment horizontal="right"/>
    </xf>
    <xf numFmtId="0" fontId="3" fillId="0" borderId="22" xfId="0" applyFont="1" applyBorder="1" applyAlignment="1">
      <alignment horizontal="right"/>
    </xf>
    <xf numFmtId="0" fontId="3" fillId="0" borderId="23" xfId="0" applyFont="1" applyBorder="1" applyAlignment="1">
      <alignment horizontal="right"/>
    </xf>
    <xf numFmtId="0" fontId="3" fillId="0" borderId="31" xfId="0" applyFont="1" applyBorder="1" applyAlignment="1">
      <alignment horizontal="right"/>
    </xf>
    <xf numFmtId="0" fontId="5" fillId="0" borderId="20" xfId="0" applyFont="1" applyBorder="1" applyAlignment="1">
      <alignment horizontal="right"/>
    </xf>
    <xf numFmtId="0" fontId="0" fillId="0" borderId="0" xfId="0" applyBorder="1" applyAlignment="1">
      <alignment horizontal="right"/>
    </xf>
    <xf numFmtId="0" fontId="0" fillId="0" borderId="16" xfId="0" applyBorder="1" applyAlignment="1">
      <alignment horizontal="right"/>
    </xf>
    <xf numFmtId="0" fontId="0" fillId="0" borderId="20" xfId="0" applyBorder="1" applyAlignment="1">
      <alignment horizontal="right"/>
    </xf>
    <xf numFmtId="0" fontId="0" fillId="0" borderId="23" xfId="0" applyBorder="1"/>
    <xf numFmtId="0" fontId="5" fillId="0" borderId="0" xfId="0" applyFont="1" applyBorder="1"/>
    <xf numFmtId="0" fontId="0" fillId="0" borderId="0" xfId="0" applyBorder="1"/>
    <xf numFmtId="0" fontId="5" fillId="0" borderId="23" xfId="0" applyFont="1" applyBorder="1"/>
    <xf numFmtId="3" fontId="0" fillId="0" borderId="0" xfId="0" applyNumberFormat="1" applyBorder="1"/>
    <xf numFmtId="3" fontId="0" fillId="0" borderId="23" xfId="0" applyNumberFormat="1" applyBorder="1"/>
    <xf numFmtId="3" fontId="5" fillId="0" borderId="0" xfId="0" applyNumberFormat="1" applyFont="1" applyBorder="1"/>
    <xf numFmtId="0" fontId="3" fillId="0" borderId="16"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0" xfId="0" applyFont="1" applyBorder="1" applyAlignment="1">
      <alignment horizontal="center"/>
    </xf>
    <xf numFmtId="6" fontId="0" fillId="0" borderId="0" xfId="0" applyNumberFormat="1" applyBorder="1"/>
    <xf numFmtId="0" fontId="3" fillId="0" borderId="36" xfId="0" applyFont="1" applyBorder="1" applyAlignment="1">
      <alignment horizontal="center"/>
    </xf>
    <xf numFmtId="44" fontId="3" fillId="0" borderId="28" xfId="3" applyFont="1" applyBorder="1" applyAlignment="1">
      <alignment horizontal="center"/>
    </xf>
    <xf numFmtId="44" fontId="3" fillId="0" borderId="29" xfId="3" applyFont="1" applyBorder="1" applyAlignment="1">
      <alignment horizontal="center"/>
    </xf>
    <xf numFmtId="0" fontId="5" fillId="5" borderId="0" xfId="0" applyNumberFormat="1" applyFont="1" applyFill="1" applyBorder="1" applyAlignment="1" applyProtection="1">
      <alignment horizontal="left"/>
      <protection locked="0"/>
    </xf>
    <xf numFmtId="0" fontId="5" fillId="4" borderId="0" xfId="0" applyNumberFormat="1" applyFont="1" applyFill="1" applyBorder="1" applyAlignment="1" applyProtection="1">
      <alignment horizontal="left"/>
      <protection locked="0"/>
    </xf>
    <xf numFmtId="0" fontId="10" fillId="0" borderId="12" xfId="0" applyFont="1" applyBorder="1" applyAlignment="1">
      <alignment horizontal="center" vertical="center"/>
    </xf>
    <xf numFmtId="0" fontId="10" fillId="0" borderId="14" xfId="0" applyFont="1" applyBorder="1" applyAlignment="1">
      <alignment horizontal="center" vertical="center"/>
    </xf>
    <xf numFmtId="0" fontId="3" fillId="0" borderId="19" xfId="0" applyFont="1" applyBorder="1" applyAlignment="1">
      <alignment horizontal="center" vertical="center"/>
    </xf>
    <xf numFmtId="0" fontId="3" fillId="0" borderId="18" xfId="0" applyFont="1" applyBorder="1" applyAlignment="1">
      <alignment horizontal="center" vertical="center"/>
    </xf>
    <xf numFmtId="0" fontId="3" fillId="0" borderId="30" xfId="0" applyFont="1" applyBorder="1" applyAlignment="1">
      <alignment horizontal="center" vertical="center"/>
    </xf>
    <xf numFmtId="0" fontId="3" fillId="0" borderId="20" xfId="0" applyFont="1" applyBorder="1" applyAlignment="1">
      <alignment horizontal="center" vertical="center"/>
    </xf>
    <xf numFmtId="0" fontId="3" fillId="0" borderId="0" xfId="0" applyFont="1" applyBorder="1" applyAlignment="1">
      <alignment horizontal="center" vertical="center"/>
    </xf>
    <xf numFmtId="0" fontId="3" fillId="0" borderId="16"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31" xfId="0" applyFont="1" applyBorder="1" applyAlignment="1">
      <alignment horizontal="center" vertical="center"/>
    </xf>
    <xf numFmtId="0" fontId="5" fillId="4" borderId="0" xfId="0" applyNumberFormat="1" applyFont="1" applyFill="1" applyBorder="1" applyAlignment="1" applyProtection="1">
      <alignment horizontal="left" vertical="center"/>
      <protection locked="0"/>
    </xf>
    <xf numFmtId="0" fontId="3" fillId="0" borderId="28" xfId="0" applyFont="1" applyBorder="1" applyAlignment="1">
      <alignment horizontal="center"/>
    </xf>
    <xf numFmtId="0" fontId="3" fillId="6" borderId="36" xfId="0" applyFont="1" applyFill="1" applyBorder="1" applyAlignment="1">
      <alignment horizontal="center"/>
    </xf>
    <xf numFmtId="0" fontId="3" fillId="6" borderId="28" xfId="0" applyFont="1" applyFill="1" applyBorder="1" applyAlignment="1">
      <alignment horizontal="center"/>
    </xf>
    <xf numFmtId="0" fontId="3" fillId="6" borderId="29" xfId="0" applyFont="1" applyFill="1" applyBorder="1" applyAlignment="1">
      <alignment horizontal="center"/>
    </xf>
    <xf numFmtId="14" fontId="0" fillId="5" borderId="0" xfId="0" applyNumberFormat="1" applyFill="1" applyBorder="1" applyAlignment="1" applyProtection="1">
      <alignment horizontal="left"/>
      <protection locked="0"/>
    </xf>
    <xf numFmtId="14" fontId="0" fillId="4" borderId="0" xfId="0" applyNumberFormat="1" applyFill="1" applyBorder="1" applyAlignment="1" applyProtection="1">
      <alignment horizontal="left"/>
      <protection locked="0"/>
    </xf>
    <xf numFmtId="14" fontId="5" fillId="5" borderId="0" xfId="0" applyNumberFormat="1" applyFont="1" applyFill="1" applyBorder="1" applyAlignment="1" applyProtection="1">
      <alignment horizontal="left" vertical="center" wrapText="1"/>
      <protection locked="0"/>
    </xf>
    <xf numFmtId="0" fontId="5" fillId="5" borderId="0" xfId="0" applyNumberFormat="1" applyFont="1" applyFill="1" applyBorder="1" applyAlignment="1" applyProtection="1">
      <alignment horizontal="left" vertical="center"/>
      <protection locked="0"/>
    </xf>
    <xf numFmtId="0" fontId="3" fillId="0" borderId="19"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3" xfId="0" applyFont="1" applyBorder="1"/>
    <xf numFmtId="0" fontId="3" fillId="0" borderId="0" xfId="0" applyFont="1" applyBorder="1"/>
    <xf numFmtId="0" fontId="3" fillId="0" borderId="16" xfId="0" applyFont="1" applyBorder="1"/>
    <xf numFmtId="0" fontId="5" fillId="4" borderId="3" xfId="0" applyFont="1" applyFill="1" applyBorder="1"/>
    <xf numFmtId="0" fontId="0" fillId="4" borderId="0" xfId="0" applyFill="1" applyBorder="1"/>
    <xf numFmtId="0" fontId="0" fillId="4" borderId="3" xfId="0" applyFill="1" applyBorder="1"/>
    <xf numFmtId="0" fontId="0" fillId="4" borderId="33" xfId="0" applyFill="1" applyBorder="1"/>
    <xf numFmtId="0" fontId="0" fillId="4" borderId="18" xfId="0" applyFill="1" applyBorder="1"/>
    <xf numFmtId="0" fontId="3" fillId="0" borderId="32" xfId="0" applyFont="1" applyBorder="1" applyAlignment="1">
      <alignment horizontal="left"/>
    </xf>
    <xf numFmtId="0" fontId="3" fillId="0" borderId="23" xfId="0" applyFont="1" applyBorder="1" applyAlignment="1">
      <alignment horizontal="left"/>
    </xf>
    <xf numFmtId="0" fontId="5" fillId="0" borderId="3" xfId="0" applyFont="1" applyBorder="1"/>
    <xf numFmtId="0" fontId="5" fillId="0" borderId="33" xfId="0" applyFont="1" applyBorder="1"/>
    <xf numFmtId="0" fontId="0" fillId="0" borderId="18" xfId="0" applyBorder="1"/>
    <xf numFmtId="0" fontId="0" fillId="0" borderId="33" xfId="0" applyBorder="1"/>
    <xf numFmtId="0" fontId="0" fillId="0" borderId="3" xfId="0" applyBorder="1"/>
    <xf numFmtId="44" fontId="0" fillId="4" borderId="18" xfId="3" applyFont="1" applyFill="1" applyBorder="1"/>
    <xf numFmtId="44" fontId="0" fillId="4" borderId="30" xfId="3" applyFont="1" applyFill="1" applyBorder="1"/>
    <xf numFmtId="44" fontId="0" fillId="4" borderId="0" xfId="3" applyFont="1" applyFill="1" applyBorder="1"/>
    <xf numFmtId="44" fontId="0" fillId="4" borderId="16" xfId="3" applyFont="1" applyFill="1" applyBorder="1"/>
    <xf numFmtId="44" fontId="3" fillId="0" borderId="23" xfId="3" applyFont="1" applyBorder="1"/>
    <xf numFmtId="44" fontId="3" fillId="0" borderId="31" xfId="3" applyFont="1" applyBorder="1"/>
    <xf numFmtId="44" fontId="0" fillId="0" borderId="18" xfId="3" applyFont="1" applyBorder="1"/>
    <xf numFmtId="44" fontId="0" fillId="0" borderId="30" xfId="3" applyFont="1" applyBorder="1"/>
    <xf numFmtId="44" fontId="0" fillId="0" borderId="0" xfId="3" applyFont="1" applyBorder="1"/>
    <xf numFmtId="44" fontId="0" fillId="0" borderId="16" xfId="3" applyFont="1" applyBorder="1"/>
    <xf numFmtId="44" fontId="0" fillId="12" borderId="0" xfId="0" applyNumberFormat="1" applyFill="1" applyBorder="1" applyAlignment="1" applyProtection="1">
      <alignment vertical="center"/>
    </xf>
    <xf numFmtId="0" fontId="0" fillId="12" borderId="16" xfId="0" applyFill="1" applyBorder="1" applyAlignment="1" applyProtection="1">
      <alignment vertical="center"/>
    </xf>
    <xf numFmtId="44" fontId="11" fillId="3" borderId="73" xfId="0" applyNumberFormat="1" applyFont="1" applyFill="1" applyBorder="1" applyAlignment="1" applyProtection="1">
      <alignment vertical="center"/>
    </xf>
    <xf numFmtId="44" fontId="11" fillId="3" borderId="72" xfId="0" applyNumberFormat="1" applyFont="1" applyFill="1" applyBorder="1" applyAlignment="1" applyProtection="1">
      <alignment vertical="center"/>
    </xf>
    <xf numFmtId="0" fontId="5" fillId="12" borderId="1" xfId="0" applyFont="1" applyFill="1" applyBorder="1" applyAlignment="1" applyProtection="1">
      <alignment horizontal="left" vertical="center" wrapText="1"/>
    </xf>
    <xf numFmtId="0" fontId="5" fillId="12" borderId="2" xfId="0" applyFont="1" applyFill="1" applyBorder="1" applyAlignment="1" applyProtection="1">
      <alignment horizontal="left" vertical="center" wrapText="1"/>
    </xf>
    <xf numFmtId="0" fontId="5" fillId="12" borderId="15" xfId="0" applyFont="1" applyFill="1" applyBorder="1" applyAlignment="1" applyProtection="1">
      <alignment horizontal="left" vertical="center" wrapText="1"/>
    </xf>
    <xf numFmtId="0" fontId="5" fillId="12" borderId="3" xfId="0" applyFont="1" applyFill="1" applyBorder="1" applyAlignment="1" applyProtection="1">
      <alignment wrapText="1"/>
    </xf>
    <xf numFmtId="0" fontId="5" fillId="12" borderId="0" xfId="0" applyFont="1" applyFill="1" applyBorder="1" applyAlignment="1" applyProtection="1">
      <alignment wrapText="1"/>
    </xf>
    <xf numFmtId="0" fontId="5" fillId="12" borderId="16" xfId="0" applyFont="1" applyFill="1" applyBorder="1" applyAlignment="1" applyProtection="1">
      <alignment wrapText="1"/>
    </xf>
    <xf numFmtId="0" fontId="11" fillId="12" borderId="71" xfId="0" applyFont="1" applyFill="1" applyBorder="1" applyAlignment="1" applyProtection="1">
      <alignment vertical="center"/>
    </xf>
    <xf numFmtId="0" fontId="11" fillId="12" borderId="73" xfId="0" applyFont="1" applyFill="1" applyBorder="1" applyAlignment="1" applyProtection="1">
      <alignment vertical="center"/>
    </xf>
    <xf numFmtId="0" fontId="11" fillId="12" borderId="110" xfId="0" applyFont="1" applyFill="1" applyBorder="1" applyAlignment="1" applyProtection="1">
      <alignment vertical="center"/>
    </xf>
    <xf numFmtId="44" fontId="0" fillId="13" borderId="0" xfId="0" applyNumberFormat="1" applyFill="1" applyBorder="1" applyAlignment="1" applyProtection="1">
      <alignment vertical="center"/>
    </xf>
    <xf numFmtId="44" fontId="11" fillId="13" borderId="73" xfId="0" applyNumberFormat="1" applyFont="1" applyFill="1" applyBorder="1" applyAlignment="1" applyProtection="1">
      <alignment vertical="center"/>
    </xf>
    <xf numFmtId="44" fontId="0" fillId="12" borderId="2" xfId="0" applyNumberFormat="1" applyFill="1" applyBorder="1" applyAlignment="1" applyProtection="1">
      <alignment vertical="center"/>
    </xf>
    <xf numFmtId="44" fontId="11" fillId="12" borderId="73" xfId="0" applyNumberFormat="1" applyFont="1" applyFill="1" applyBorder="1" applyAlignment="1" applyProtection="1">
      <alignment vertical="center"/>
    </xf>
    <xf numFmtId="44" fontId="0" fillId="13" borderId="2" xfId="0" applyNumberFormat="1" applyFill="1" applyBorder="1" applyAlignment="1" applyProtection="1">
      <alignment vertical="center"/>
    </xf>
    <xf numFmtId="44" fontId="0" fillId="13" borderId="3" xfId="0" applyNumberFormat="1" applyFill="1" applyBorder="1" applyAlignment="1" applyProtection="1">
      <alignment vertical="center"/>
    </xf>
    <xf numFmtId="44" fontId="0" fillId="0" borderId="2" xfId="0" applyNumberFormat="1" applyBorder="1" applyAlignment="1" applyProtection="1">
      <alignment vertical="center"/>
    </xf>
    <xf numFmtId="0" fontId="5" fillId="13" borderId="0" xfId="0" applyNumberFormat="1" applyFont="1" applyFill="1" applyBorder="1" applyAlignment="1" applyProtection="1">
      <alignment horizontal="left" vertical="center"/>
    </xf>
    <xf numFmtId="49" fontId="5" fillId="13" borderId="0" xfId="0" applyNumberFormat="1" applyFont="1" applyFill="1" applyBorder="1" applyAlignment="1" applyProtection="1">
      <alignment horizontal="center" vertical="center" wrapText="1"/>
    </xf>
    <xf numFmtId="0" fontId="9" fillId="12" borderId="0" xfId="0" applyFont="1" applyFill="1" applyAlignment="1" applyProtection="1">
      <alignment horizontal="right" vertical="center"/>
    </xf>
    <xf numFmtId="0" fontId="9" fillId="12" borderId="0" xfId="0" applyFont="1" applyFill="1" applyAlignment="1" applyProtection="1">
      <alignment horizontal="right" vertical="center" wrapText="1"/>
    </xf>
    <xf numFmtId="0" fontId="9" fillId="11" borderId="0" xfId="0" applyFont="1" applyFill="1" applyAlignment="1" applyProtection="1">
      <alignment horizontal="right" vertical="center" wrapText="1"/>
    </xf>
    <xf numFmtId="167" fontId="0" fillId="13" borderId="0" xfId="0" applyNumberFormat="1" applyFill="1" applyBorder="1" applyAlignment="1" applyProtection="1">
      <alignment horizontal="left" vertical="center"/>
    </xf>
    <xf numFmtId="0" fontId="20" fillId="12" borderId="2" xfId="0" applyFont="1" applyFill="1" applyBorder="1" applyAlignment="1" applyProtection="1">
      <alignment horizontal="center"/>
    </xf>
    <xf numFmtId="0" fontId="20" fillId="12" borderId="15" xfId="0" applyFont="1" applyFill="1" applyBorder="1" applyAlignment="1" applyProtection="1">
      <alignment horizontal="center"/>
    </xf>
    <xf numFmtId="0" fontId="20" fillId="13" borderId="28" xfId="0" applyFont="1" applyFill="1" applyBorder="1" applyAlignment="1" applyProtection="1">
      <alignment horizontal="center"/>
    </xf>
    <xf numFmtId="0" fontId="20" fillId="12" borderId="28" xfId="0" applyFont="1" applyFill="1" applyBorder="1" applyAlignment="1" applyProtection="1">
      <alignment horizontal="center"/>
    </xf>
    <xf numFmtId="0" fontId="20" fillId="12" borderId="29" xfId="0" applyFont="1" applyFill="1" applyBorder="1" applyAlignment="1" applyProtection="1">
      <alignment horizontal="center"/>
    </xf>
    <xf numFmtId="0" fontId="20" fillId="13" borderId="2" xfId="0" applyFont="1" applyFill="1" applyBorder="1" applyAlignment="1" applyProtection="1">
      <alignment horizontal="center"/>
    </xf>
    <xf numFmtId="0" fontId="20" fillId="12" borderId="12" xfId="0" applyFont="1" applyFill="1" applyBorder="1" applyAlignment="1" applyProtection="1">
      <alignment horizontal="center" vertical="center" textRotation="90"/>
    </xf>
    <xf numFmtId="0" fontId="20" fillId="12" borderId="13" xfId="0" applyFont="1" applyFill="1" applyBorder="1" applyAlignment="1" applyProtection="1">
      <alignment horizontal="center" vertical="center" textRotation="90"/>
    </xf>
    <xf numFmtId="0" fontId="20" fillId="12" borderId="14" xfId="0" applyFont="1" applyFill="1" applyBorder="1" applyAlignment="1" applyProtection="1">
      <alignment horizontal="center" vertical="center" textRotation="90"/>
    </xf>
    <xf numFmtId="44" fontId="0" fillId="12" borderId="7" xfId="0" applyNumberFormat="1" applyFill="1" applyBorder="1" applyAlignment="1" applyProtection="1">
      <alignment horizontal="center"/>
    </xf>
    <xf numFmtId="0" fontId="0" fillId="12" borderId="17" xfId="0" applyFill="1" applyBorder="1" applyAlignment="1" applyProtection="1">
      <alignment horizontal="center"/>
    </xf>
    <xf numFmtId="44" fontId="0" fillId="13" borderId="7" xfId="0" applyNumberFormat="1" applyFill="1" applyBorder="1" applyAlignment="1" applyProtection="1">
      <alignment horizontal="left"/>
    </xf>
    <xf numFmtId="0" fontId="0" fillId="13" borderId="7" xfId="0" applyFill="1" applyBorder="1" applyAlignment="1" applyProtection="1">
      <alignment horizontal="left"/>
    </xf>
    <xf numFmtId="44" fontId="0" fillId="12" borderId="7" xfId="0" applyNumberFormat="1" applyFill="1" applyBorder="1" applyAlignment="1" applyProtection="1">
      <alignment horizontal="left"/>
    </xf>
    <xf numFmtId="0" fontId="0" fillId="12" borderId="7" xfId="0" applyFill="1" applyBorder="1" applyAlignment="1" applyProtection="1">
      <alignment horizontal="left"/>
    </xf>
    <xf numFmtId="44" fontId="0" fillId="13" borderId="7" xfId="0" applyNumberFormat="1" applyFill="1" applyBorder="1" applyAlignment="1" applyProtection="1"/>
    <xf numFmtId="0" fontId="0" fillId="13" borderId="7" xfId="0" applyFill="1" applyBorder="1" applyAlignment="1" applyProtection="1"/>
    <xf numFmtId="44" fontId="0" fillId="12" borderId="0" xfId="0" applyNumberFormat="1" applyFill="1" applyBorder="1" applyProtection="1"/>
    <xf numFmtId="0" fontId="0" fillId="12" borderId="16" xfId="0" applyFill="1" applyBorder="1" applyProtection="1"/>
    <xf numFmtId="44" fontId="0" fillId="12" borderId="7" xfId="0" applyNumberFormat="1" applyFill="1" applyBorder="1" applyProtection="1"/>
    <xf numFmtId="0" fontId="0" fillId="12" borderId="17" xfId="0" applyFill="1" applyBorder="1" applyProtection="1"/>
    <xf numFmtId="44" fontId="0" fillId="13" borderId="0" xfId="0" applyNumberFormat="1" applyFill="1" applyBorder="1" applyProtection="1"/>
    <xf numFmtId="0" fontId="0" fillId="13" borderId="0" xfId="0" applyFill="1" applyBorder="1" applyProtection="1"/>
    <xf numFmtId="44" fontId="0" fillId="13" borderId="7" xfId="0" applyNumberFormat="1" applyFill="1" applyBorder="1" applyProtection="1"/>
    <xf numFmtId="0" fontId="0" fillId="13" borderId="7" xfId="0" applyFill="1" applyBorder="1" applyProtection="1"/>
    <xf numFmtId="44" fontId="0" fillId="12" borderId="2" xfId="0" applyNumberFormat="1" applyFill="1" applyBorder="1" applyProtection="1"/>
    <xf numFmtId="0" fontId="0" fillId="12" borderId="15" xfId="0" applyFill="1" applyBorder="1" applyProtection="1"/>
    <xf numFmtId="0" fontId="0" fillId="12" borderId="0" xfId="0" applyFill="1" applyBorder="1" applyProtection="1"/>
    <xf numFmtId="0" fontId="0" fillId="12" borderId="7" xfId="0" applyFill="1" applyBorder="1" applyProtection="1"/>
    <xf numFmtId="0" fontId="9" fillId="12" borderId="7" xfId="0" applyFont="1" applyFill="1" applyBorder="1" applyAlignment="1" applyProtection="1">
      <alignment horizontal="left" vertical="center" wrapText="1"/>
    </xf>
    <xf numFmtId="44" fontId="0" fillId="0" borderId="0" xfId="0" applyNumberFormat="1" applyFill="1" applyBorder="1"/>
    <xf numFmtId="0" fontId="0" fillId="0" borderId="16" xfId="0" applyFill="1" applyBorder="1"/>
    <xf numFmtId="44" fontId="0" fillId="13" borderId="0" xfId="0" applyNumberFormat="1" applyFill="1" applyBorder="1"/>
    <xf numFmtId="0" fontId="0" fillId="13" borderId="0" xfId="0" applyFill="1" applyBorder="1"/>
    <xf numFmtId="0" fontId="0" fillId="0" borderId="0" xfId="0" applyFill="1" applyBorder="1"/>
    <xf numFmtId="44" fontId="24" fillId="13" borderId="7" xfId="0" applyNumberFormat="1" applyFont="1" applyFill="1" applyBorder="1"/>
    <xf numFmtId="0" fontId="24" fillId="13" borderId="7" xfId="0" applyFont="1" applyFill="1" applyBorder="1"/>
    <xf numFmtId="44" fontId="24" fillId="0" borderId="7" xfId="0" applyNumberFormat="1" applyFont="1" applyFill="1" applyBorder="1"/>
    <xf numFmtId="0" fontId="24" fillId="0" borderId="7" xfId="0" applyFont="1" applyFill="1" applyBorder="1"/>
    <xf numFmtId="0" fontId="24" fillId="0" borderId="17" xfId="0" applyFont="1" applyFill="1" applyBorder="1"/>
    <xf numFmtId="0" fontId="20" fillId="12" borderId="107" xfId="0" applyFont="1" applyFill="1" applyBorder="1" applyAlignment="1" applyProtection="1">
      <alignment horizontal="center"/>
    </xf>
    <xf numFmtId="0" fontId="20" fillId="12" borderId="109" xfId="0" applyFont="1" applyFill="1" applyBorder="1" applyAlignment="1" applyProtection="1">
      <alignment horizontal="center"/>
    </xf>
    <xf numFmtId="0" fontId="20" fillId="13" borderId="107" xfId="0" applyFont="1" applyFill="1" applyBorder="1" applyAlignment="1" applyProtection="1">
      <alignment horizontal="center"/>
    </xf>
    <xf numFmtId="44" fontId="0" fillId="4" borderId="1" xfId="3" applyFont="1" applyFill="1" applyBorder="1" applyAlignment="1" applyProtection="1">
      <alignment horizontal="left" vertical="top" wrapText="1"/>
      <protection locked="0"/>
    </xf>
    <xf numFmtId="44" fontId="0" fillId="4" borderId="2" xfId="3" applyFont="1" applyFill="1" applyBorder="1" applyAlignment="1" applyProtection="1">
      <alignment horizontal="left" vertical="top" wrapText="1"/>
      <protection locked="0"/>
    </xf>
    <xf numFmtId="44" fontId="0" fillId="4" borderId="15" xfId="3" applyFont="1" applyFill="1" applyBorder="1" applyAlignment="1" applyProtection="1">
      <alignment horizontal="left" vertical="top" wrapText="1"/>
      <protection locked="0"/>
    </xf>
    <xf numFmtId="44" fontId="0" fillId="4" borderId="3" xfId="3" applyFont="1" applyFill="1" applyBorder="1" applyAlignment="1" applyProtection="1">
      <alignment horizontal="left" vertical="top" wrapText="1"/>
      <protection locked="0"/>
    </xf>
    <xf numFmtId="44" fontId="0" fillId="4" borderId="0" xfId="3" applyFont="1" applyFill="1" applyBorder="1" applyAlignment="1" applyProtection="1">
      <alignment horizontal="left" vertical="top" wrapText="1"/>
      <protection locked="0"/>
    </xf>
    <xf numFmtId="44" fontId="0" fillId="4" borderId="16" xfId="3" applyFont="1" applyFill="1" applyBorder="1" applyAlignment="1" applyProtection="1">
      <alignment horizontal="left" vertical="top" wrapText="1"/>
      <protection locked="0"/>
    </xf>
    <xf numFmtId="44" fontId="0" fillId="4" borderId="6" xfId="3" applyFont="1" applyFill="1" applyBorder="1" applyAlignment="1" applyProtection="1">
      <alignment horizontal="left" vertical="top" wrapText="1"/>
      <protection locked="0"/>
    </xf>
    <xf numFmtId="44" fontId="0" fillId="4" borderId="7" xfId="3" applyFont="1" applyFill="1" applyBorder="1" applyAlignment="1" applyProtection="1">
      <alignment horizontal="left" vertical="top" wrapText="1"/>
      <protection locked="0"/>
    </xf>
    <xf numFmtId="44" fontId="0" fillId="4" borderId="17" xfId="3" applyFont="1" applyFill="1" applyBorder="1" applyAlignment="1" applyProtection="1">
      <alignment horizontal="left" vertical="top" wrapText="1"/>
      <protection locked="0"/>
    </xf>
    <xf numFmtId="0" fontId="0" fillId="4" borderId="1" xfId="0" applyFill="1" applyBorder="1" applyAlignment="1" applyProtection="1">
      <alignment horizontal="left" vertical="top" wrapText="1"/>
      <protection locked="0"/>
    </xf>
    <xf numFmtId="0" fontId="0" fillId="4" borderId="2" xfId="0" applyFill="1" applyBorder="1" applyAlignment="1" applyProtection="1">
      <alignment horizontal="left" vertical="top" wrapText="1"/>
      <protection locked="0"/>
    </xf>
    <xf numFmtId="0" fontId="0" fillId="4" borderId="15" xfId="0" applyFill="1" applyBorder="1" applyAlignment="1" applyProtection="1">
      <alignment horizontal="left" vertical="top" wrapText="1"/>
      <protection locked="0"/>
    </xf>
    <xf numFmtId="0" fontId="0" fillId="4" borderId="3" xfId="0" applyFill="1" applyBorder="1" applyAlignment="1" applyProtection="1">
      <alignment horizontal="left" vertical="top" wrapText="1"/>
      <protection locked="0"/>
    </xf>
    <xf numFmtId="0" fontId="0" fillId="4" borderId="0" xfId="0" applyFill="1" applyBorder="1" applyAlignment="1" applyProtection="1">
      <alignment horizontal="left" vertical="top" wrapText="1"/>
      <protection locked="0"/>
    </xf>
    <xf numFmtId="0" fontId="0" fillId="4" borderId="16" xfId="0" applyFill="1" applyBorder="1" applyAlignment="1" applyProtection="1">
      <alignment horizontal="left" vertical="top" wrapText="1"/>
      <protection locked="0"/>
    </xf>
    <xf numFmtId="0" fontId="0" fillId="4" borderId="6" xfId="0" applyFill="1" applyBorder="1" applyAlignment="1" applyProtection="1">
      <alignment horizontal="left" vertical="top" wrapText="1"/>
      <protection locked="0"/>
    </xf>
    <xf numFmtId="0" fontId="0" fillId="4" borderId="7" xfId="0" applyFill="1" applyBorder="1" applyAlignment="1" applyProtection="1">
      <alignment horizontal="left" vertical="top" wrapText="1"/>
      <protection locked="0"/>
    </xf>
    <xf numFmtId="0" fontId="0" fillId="4" borderId="17" xfId="0" applyFill="1" applyBorder="1" applyAlignment="1" applyProtection="1">
      <alignment horizontal="left" vertical="top" wrapText="1"/>
      <protection locked="0"/>
    </xf>
    <xf numFmtId="0" fontId="5" fillId="4" borderId="1" xfId="0" applyFont="1" applyFill="1" applyBorder="1" applyAlignment="1" applyProtection="1">
      <alignment horizontal="left" vertical="top" wrapText="1"/>
      <protection locked="0"/>
    </xf>
    <xf numFmtId="0" fontId="10" fillId="0" borderId="1" xfId="0" applyFont="1" applyBorder="1" applyAlignment="1">
      <alignment horizontal="left"/>
    </xf>
    <xf numFmtId="0" fontId="10" fillId="0" borderId="2" xfId="0" applyFont="1" applyBorder="1" applyAlignment="1">
      <alignment horizontal="left"/>
    </xf>
    <xf numFmtId="0" fontId="10" fillId="0" borderId="15" xfId="0" applyFont="1" applyBorder="1" applyAlignment="1">
      <alignment horizontal="left"/>
    </xf>
    <xf numFmtId="0" fontId="3" fillId="0" borderId="0" xfId="0" applyFont="1" applyAlignment="1">
      <alignment horizontal="center"/>
    </xf>
    <xf numFmtId="0" fontId="3" fillId="8" borderId="1" xfId="0" applyFont="1" applyFill="1" applyBorder="1" applyAlignment="1">
      <alignment horizontal="center"/>
    </xf>
    <xf numFmtId="0" fontId="3" fillId="8" borderId="2" xfId="0" applyFont="1" applyFill="1" applyBorder="1" applyAlignment="1">
      <alignment horizontal="center"/>
    </xf>
    <xf numFmtId="0" fontId="3" fillId="8" borderId="15" xfId="0" applyFont="1" applyFill="1" applyBorder="1" applyAlignment="1">
      <alignment horizontal="center"/>
    </xf>
    <xf numFmtId="0" fontId="10" fillId="8" borderId="1" xfId="0" applyFont="1" applyFill="1" applyBorder="1" applyAlignment="1">
      <alignment horizontal="center" vertical="center"/>
    </xf>
    <xf numFmtId="0" fontId="10" fillId="8" borderId="2" xfId="0" applyFont="1" applyFill="1" applyBorder="1" applyAlignment="1">
      <alignment horizontal="center" vertical="center"/>
    </xf>
    <xf numFmtId="0" fontId="10" fillId="8" borderId="15" xfId="0" applyFont="1" applyFill="1" applyBorder="1" applyAlignment="1">
      <alignment horizontal="center" vertical="center"/>
    </xf>
    <xf numFmtId="0" fontId="3" fillId="4" borderId="80" xfId="0" applyFont="1" applyFill="1" applyBorder="1" applyAlignment="1" applyProtection="1">
      <alignment horizontal="center"/>
      <protection locked="0"/>
    </xf>
    <xf numFmtId="0" fontId="3" fillId="4" borderId="81" xfId="0" applyFont="1" applyFill="1" applyBorder="1" applyAlignment="1" applyProtection="1">
      <alignment horizontal="center"/>
      <protection locked="0"/>
    </xf>
    <xf numFmtId="0" fontId="3" fillId="4" borderId="82" xfId="0" applyFont="1" applyFill="1" applyBorder="1" applyAlignment="1" applyProtection="1">
      <alignment horizontal="center"/>
      <protection locked="0"/>
    </xf>
    <xf numFmtId="0" fontId="13" fillId="0" borderId="20" xfId="0" applyFont="1" applyBorder="1" applyAlignment="1">
      <alignment horizontal="left"/>
    </xf>
    <xf numFmtId="0" fontId="13" fillId="0" borderId="0" xfId="0" applyFont="1" applyBorder="1" applyAlignment="1">
      <alignment horizontal="left"/>
    </xf>
    <xf numFmtId="0" fontId="13" fillId="0" borderId="16" xfId="0" applyFont="1" applyBorder="1" applyAlignment="1">
      <alignment horizontal="left"/>
    </xf>
    <xf numFmtId="0" fontId="13" fillId="0" borderId="20" xfId="0" applyFont="1" applyBorder="1" applyAlignment="1">
      <alignment horizontal="left" vertical="center" wrapText="1"/>
    </xf>
    <xf numFmtId="0" fontId="13" fillId="0" borderId="0" xfId="0" applyFont="1" applyBorder="1" applyAlignment="1">
      <alignment horizontal="left" vertical="center" wrapText="1"/>
    </xf>
    <xf numFmtId="0" fontId="13" fillId="0" borderId="16" xfId="0" applyFont="1" applyBorder="1" applyAlignment="1">
      <alignment horizontal="left" vertical="center" wrapText="1"/>
    </xf>
    <xf numFmtId="0" fontId="13" fillId="0" borderId="113" xfId="0" applyFont="1" applyBorder="1" applyAlignment="1">
      <alignment horizontal="left" vertical="center" wrapText="1"/>
    </xf>
    <xf numFmtId="0" fontId="13" fillId="0" borderId="7" xfId="0" applyFont="1" applyBorder="1" applyAlignment="1">
      <alignment horizontal="left" vertical="center" wrapText="1"/>
    </xf>
    <xf numFmtId="0" fontId="13" fillId="0" borderId="17" xfId="0" applyFont="1" applyBorder="1" applyAlignment="1">
      <alignment horizontal="left" vertical="center" wrapText="1"/>
    </xf>
    <xf numFmtId="0" fontId="31" fillId="0" borderId="36" xfId="0" applyFont="1" applyBorder="1" applyAlignment="1">
      <alignment horizontal="left"/>
    </xf>
    <xf numFmtId="0" fontId="31" fillId="0" borderId="28" xfId="0" applyFont="1" applyBorder="1" applyAlignment="1">
      <alignment horizontal="left"/>
    </xf>
    <xf numFmtId="0" fontId="31" fillId="0" borderId="29" xfId="0" applyFont="1" applyBorder="1" applyAlignment="1">
      <alignment horizontal="left"/>
    </xf>
    <xf numFmtId="0" fontId="3" fillId="0" borderId="19" xfId="0" applyFont="1" applyBorder="1" applyAlignment="1">
      <alignment horizontal="left"/>
    </xf>
    <xf numFmtId="0" fontId="3" fillId="0" borderId="18" xfId="0" applyFont="1" applyBorder="1" applyAlignment="1">
      <alignment horizontal="left"/>
    </xf>
    <xf numFmtId="0" fontId="3" fillId="0" borderId="30" xfId="0" applyFont="1" applyBorder="1" applyAlignment="1">
      <alignment horizontal="left"/>
    </xf>
    <xf numFmtId="0" fontId="3" fillId="0" borderId="19" xfId="0" applyFont="1" applyBorder="1" applyAlignment="1">
      <alignment horizontal="left" vertical="center"/>
    </xf>
    <xf numFmtId="0" fontId="3" fillId="0" borderId="18" xfId="0" applyFont="1" applyBorder="1" applyAlignment="1">
      <alignment horizontal="left" vertical="center"/>
    </xf>
    <xf numFmtId="0" fontId="3" fillId="0" borderId="30" xfId="0" applyFont="1" applyBorder="1" applyAlignment="1">
      <alignment horizontal="left" vertical="center"/>
    </xf>
    <xf numFmtId="0" fontId="3" fillId="0" borderId="20" xfId="0" applyFont="1" applyBorder="1" applyAlignment="1">
      <alignment horizontal="left" vertical="center"/>
    </xf>
    <xf numFmtId="0" fontId="3" fillId="0" borderId="0" xfId="0" applyFont="1" applyBorder="1" applyAlignment="1">
      <alignment horizontal="left" vertical="center"/>
    </xf>
    <xf numFmtId="0" fontId="3" fillId="0" borderId="16" xfId="0" applyFont="1" applyBorder="1" applyAlignment="1">
      <alignment horizontal="left" vertical="center"/>
    </xf>
    <xf numFmtId="0" fontId="3" fillId="0" borderId="22" xfId="0" applyFont="1" applyBorder="1" applyAlignment="1">
      <alignment horizontal="left" vertical="center"/>
    </xf>
    <xf numFmtId="0" fontId="3" fillId="0" borderId="23" xfId="0" applyFont="1" applyBorder="1" applyAlignment="1">
      <alignment horizontal="left" vertical="center"/>
    </xf>
    <xf numFmtId="0" fontId="3" fillId="0" borderId="31" xfId="0" applyFont="1" applyBorder="1" applyAlignment="1">
      <alignment horizontal="left" vertical="center"/>
    </xf>
    <xf numFmtId="0" fontId="12" fillId="0" borderId="0" xfId="0" applyFont="1" applyBorder="1" applyAlignment="1" applyProtection="1">
      <alignment horizontal="center" vertical="center"/>
      <protection locked="0"/>
    </xf>
    <xf numFmtId="0" fontId="12" fillId="0" borderId="7" xfId="0" applyFont="1" applyBorder="1" applyAlignment="1" applyProtection="1">
      <alignment horizontal="center" vertical="center"/>
      <protection locked="0"/>
    </xf>
    <xf numFmtId="44" fontId="11" fillId="0" borderId="3" xfId="3" applyFont="1" applyBorder="1" applyAlignment="1">
      <alignment horizontal="center" vertical="center"/>
    </xf>
    <xf numFmtId="44" fontId="11" fillId="0" borderId="0" xfId="3" applyFont="1" applyBorder="1" applyAlignment="1">
      <alignment horizontal="center" vertical="center"/>
    </xf>
    <xf numFmtId="44" fontId="11" fillId="0" borderId="16" xfId="3" applyFont="1" applyBorder="1" applyAlignment="1">
      <alignment horizontal="center" vertical="center"/>
    </xf>
    <xf numFmtId="44" fontId="11" fillId="0" borderId="6" xfId="3" applyFont="1" applyBorder="1" applyAlignment="1">
      <alignment horizontal="center" vertical="center"/>
    </xf>
    <xf numFmtId="44" fontId="11" fillId="0" borderId="7" xfId="3" applyFont="1" applyBorder="1" applyAlignment="1">
      <alignment horizontal="center" vertical="center"/>
    </xf>
    <xf numFmtId="44" fontId="11" fillId="0" borderId="17" xfId="3" applyFont="1" applyBorder="1" applyAlignment="1">
      <alignment horizontal="center" vertical="center"/>
    </xf>
    <xf numFmtId="0" fontId="0" fillId="0" borderId="16" xfId="0" applyBorder="1" applyAlignment="1">
      <alignment horizontal="center" vertical="center" wrapText="1"/>
    </xf>
    <xf numFmtId="44" fontId="5" fillId="0" borderId="0" xfId="3" applyFont="1" applyBorder="1" applyAlignment="1" applyProtection="1">
      <alignment horizontal="center" vertical="center" wrapText="1"/>
      <protection locked="0"/>
    </xf>
    <xf numFmtId="44" fontId="5" fillId="0" borderId="3" xfId="3" applyFont="1" applyBorder="1" applyAlignment="1">
      <alignment horizontal="center" vertical="center" wrapText="1"/>
    </xf>
    <xf numFmtId="165" fontId="16" fillId="0" borderId="1" xfId="2" applyNumberFormat="1" applyFont="1" applyBorder="1" applyAlignment="1">
      <alignment horizontal="center" vertical="center" wrapText="1"/>
    </xf>
    <xf numFmtId="165" fontId="16" fillId="0" borderId="2" xfId="2" applyNumberFormat="1" applyFont="1" applyBorder="1" applyAlignment="1">
      <alignment horizontal="center" vertical="center" wrapText="1"/>
    </xf>
    <xf numFmtId="165" fontId="16" fillId="0" borderId="15" xfId="2" applyNumberFormat="1" applyFont="1" applyBorder="1" applyAlignment="1">
      <alignment horizontal="center" vertical="center" wrapText="1"/>
    </xf>
    <xf numFmtId="165" fontId="16" fillId="0" borderId="3" xfId="2" applyNumberFormat="1" applyFont="1" applyBorder="1" applyAlignment="1">
      <alignment horizontal="center" vertical="center" wrapText="1"/>
    </xf>
    <xf numFmtId="165" fontId="16" fillId="0" borderId="0" xfId="2" applyNumberFormat="1" applyFont="1" applyBorder="1" applyAlignment="1">
      <alignment horizontal="center" vertical="center" wrapText="1"/>
    </xf>
    <xf numFmtId="165" fontId="16" fillId="0" borderId="16" xfId="2" applyNumberFormat="1" applyFont="1" applyBorder="1" applyAlignment="1">
      <alignment horizontal="center" vertical="center" wrapText="1"/>
    </xf>
    <xf numFmtId="44" fontId="31" fillId="0" borderId="57" xfId="3" applyFont="1" applyBorder="1" applyAlignment="1" applyProtection="1">
      <alignment horizontal="center" vertical="center" wrapText="1"/>
      <protection locked="0"/>
    </xf>
    <xf numFmtId="44" fontId="31" fillId="0" borderId="105" xfId="3" applyFont="1" applyBorder="1" applyAlignment="1" applyProtection="1">
      <alignment horizontal="center" vertical="center" wrapText="1"/>
      <protection locked="0"/>
    </xf>
    <xf numFmtId="44" fontId="31" fillId="0" borderId="106" xfId="3" applyFont="1" applyBorder="1" applyAlignment="1" applyProtection="1">
      <alignment horizontal="center" vertical="center" wrapText="1"/>
      <protection locked="0"/>
    </xf>
    <xf numFmtId="44" fontId="1" fillId="0" borderId="111" xfId="3" applyFont="1" applyBorder="1" applyAlignment="1" applyProtection="1">
      <alignment horizontal="center" vertical="center" wrapText="1"/>
      <protection locked="0"/>
    </xf>
    <xf numFmtId="44" fontId="1" fillId="0" borderId="7" xfId="3" applyFont="1" applyBorder="1" applyAlignment="1" applyProtection="1">
      <alignment horizontal="center" vertical="center" wrapText="1"/>
      <protection locked="0"/>
    </xf>
    <xf numFmtId="44" fontId="1" fillId="0" borderId="112" xfId="3" applyFont="1" applyBorder="1" applyAlignment="1" applyProtection="1">
      <alignment horizontal="center" vertical="center" wrapText="1"/>
      <protection locked="0"/>
    </xf>
    <xf numFmtId="49" fontId="5" fillId="4" borderId="74" xfId="0" applyNumberFormat="1" applyFont="1" applyFill="1" applyBorder="1" applyAlignment="1" applyProtection="1">
      <alignment horizontal="left" vertical="center"/>
      <protection locked="0"/>
    </xf>
    <xf numFmtId="49" fontId="5" fillId="4" borderId="75" xfId="0" applyNumberFormat="1" applyFont="1" applyFill="1" applyBorder="1" applyAlignment="1" applyProtection="1">
      <alignment horizontal="left" vertical="center"/>
      <protection locked="0"/>
    </xf>
    <xf numFmtId="49" fontId="5" fillId="4" borderId="74" xfId="0" applyNumberFormat="1" applyFont="1" applyFill="1" applyBorder="1" applyAlignment="1" applyProtection="1">
      <alignment horizontal="left" vertical="center" wrapText="1"/>
      <protection locked="0"/>
    </xf>
    <xf numFmtId="49" fontId="5" fillId="4" borderId="75" xfId="0" applyNumberFormat="1" applyFont="1" applyFill="1" applyBorder="1" applyAlignment="1" applyProtection="1">
      <alignment horizontal="left" vertical="center" wrapText="1"/>
      <protection locked="0"/>
    </xf>
    <xf numFmtId="49" fontId="5" fillId="4" borderId="76" xfId="0" applyNumberFormat="1" applyFont="1" applyFill="1" applyBorder="1" applyAlignment="1" applyProtection="1">
      <alignment horizontal="left" vertical="top" wrapText="1"/>
      <protection locked="0"/>
    </xf>
    <xf numFmtId="49" fontId="5" fillId="4" borderId="77" xfId="0" applyNumberFormat="1" applyFont="1" applyFill="1" applyBorder="1" applyAlignment="1" applyProtection="1">
      <alignment horizontal="left" vertical="top" wrapText="1"/>
      <protection locked="0"/>
    </xf>
    <xf numFmtId="49" fontId="5" fillId="4" borderId="78" xfId="0" applyNumberFormat="1" applyFont="1" applyFill="1" applyBorder="1" applyAlignment="1" applyProtection="1">
      <alignment horizontal="left" vertical="top" wrapText="1"/>
      <protection locked="0"/>
    </xf>
    <xf numFmtId="49" fontId="5" fillId="4" borderId="79" xfId="0" applyNumberFormat="1" applyFont="1" applyFill="1" applyBorder="1" applyAlignment="1" applyProtection="1">
      <alignment horizontal="left" vertical="top" wrapText="1"/>
      <protection locked="0"/>
    </xf>
    <xf numFmtId="167" fontId="5" fillId="4" borderId="74" xfId="0" applyNumberFormat="1" applyFont="1" applyFill="1" applyBorder="1" applyAlignment="1" applyProtection="1">
      <alignment horizontal="center" vertical="center"/>
      <protection locked="0"/>
    </xf>
    <xf numFmtId="167" fontId="0" fillId="4" borderId="75" xfId="0" applyNumberFormat="1" applyFill="1" applyBorder="1" applyAlignment="1" applyProtection="1">
      <alignment horizontal="center" vertical="center"/>
      <protection locked="0"/>
    </xf>
    <xf numFmtId="167" fontId="0" fillId="4" borderId="74" xfId="0" applyNumberFormat="1" applyFill="1" applyBorder="1" applyAlignment="1" applyProtection="1">
      <alignment horizontal="center"/>
      <protection locked="0"/>
    </xf>
    <xf numFmtId="167" fontId="0" fillId="4" borderId="75" xfId="0" applyNumberFormat="1" applyFill="1" applyBorder="1" applyAlignment="1" applyProtection="1">
      <alignment horizontal="center"/>
      <protection locked="0"/>
    </xf>
    <xf numFmtId="49" fontId="5" fillId="4" borderId="74" xfId="0" applyNumberFormat="1" applyFont="1" applyFill="1" applyBorder="1" applyAlignment="1" applyProtection="1">
      <alignment horizontal="left"/>
      <protection locked="0"/>
    </xf>
    <xf numFmtId="49" fontId="5" fillId="4" borderId="75" xfId="0" applyNumberFormat="1" applyFont="1" applyFill="1" applyBorder="1" applyAlignment="1" applyProtection="1">
      <alignment horizontal="left"/>
      <protection locked="0"/>
    </xf>
    <xf numFmtId="44" fontId="14" fillId="9" borderId="2" xfId="3" applyFont="1" applyFill="1" applyBorder="1" applyAlignment="1">
      <alignment horizontal="center" vertical="center" wrapText="1"/>
    </xf>
    <xf numFmtId="44" fontId="14" fillId="9" borderId="15" xfId="3" applyFont="1" applyFill="1" applyBorder="1" applyAlignment="1">
      <alignment horizontal="center" vertical="center" wrapText="1"/>
    </xf>
    <xf numFmtId="44" fontId="14" fillId="14" borderId="2" xfId="3" applyFont="1" applyFill="1" applyBorder="1" applyAlignment="1">
      <alignment horizontal="center" vertical="center" wrapText="1"/>
    </xf>
    <xf numFmtId="44" fontId="14" fillId="7" borderId="1" xfId="3" applyFont="1" applyFill="1" applyBorder="1" applyAlignment="1">
      <alignment horizontal="center" vertical="center" wrapText="1"/>
    </xf>
    <xf numFmtId="44" fontId="14" fillId="7" borderId="2" xfId="3" applyFont="1" applyFill="1" applyBorder="1" applyAlignment="1">
      <alignment horizontal="center" vertical="center" wrapText="1"/>
    </xf>
    <xf numFmtId="44" fontId="22" fillId="4" borderId="3" xfId="3" applyFont="1" applyFill="1" applyBorder="1" applyAlignment="1">
      <alignment horizontal="center" vertical="center" wrapText="1"/>
    </xf>
    <xf numFmtId="44" fontId="22" fillId="4" borderId="0" xfId="3" applyFont="1" applyFill="1" applyBorder="1" applyAlignment="1">
      <alignment horizontal="center" vertical="center" wrapText="1"/>
    </xf>
    <xf numFmtId="44" fontId="22" fillId="4" borderId="16" xfId="3" applyFont="1" applyFill="1" applyBorder="1" applyAlignment="1">
      <alignment horizontal="center" vertical="center" wrapText="1"/>
    </xf>
    <xf numFmtId="44" fontId="22" fillId="4" borderId="6" xfId="3" applyFont="1" applyFill="1" applyBorder="1" applyAlignment="1">
      <alignment horizontal="center" vertical="center" wrapText="1"/>
    </xf>
    <xf numFmtId="44" fontId="22" fillId="4" borderId="7" xfId="3" applyFont="1" applyFill="1" applyBorder="1" applyAlignment="1">
      <alignment horizontal="center" vertical="center" wrapText="1"/>
    </xf>
    <xf numFmtId="44" fontId="22" fillId="4" borderId="17" xfId="3" applyFont="1" applyFill="1" applyBorder="1" applyAlignment="1">
      <alignment horizontal="center" vertical="center" wrapText="1"/>
    </xf>
    <xf numFmtId="0" fontId="3" fillId="4" borderId="0" xfId="0" applyFont="1" applyFill="1" applyBorder="1" applyAlignment="1" applyProtection="1">
      <alignment horizontal="center" vertical="center"/>
      <protection locked="0"/>
    </xf>
    <xf numFmtId="0" fontId="3" fillId="4" borderId="21" xfId="0" applyFont="1" applyFill="1" applyBorder="1" applyAlignment="1" applyProtection="1">
      <alignment horizontal="center" vertical="center"/>
      <protection locked="0"/>
    </xf>
    <xf numFmtId="0" fontId="3" fillId="4" borderId="23" xfId="0" applyFont="1" applyFill="1" applyBorder="1" applyAlignment="1" applyProtection="1">
      <alignment horizontal="center" vertical="center"/>
      <protection locked="0"/>
    </xf>
    <xf numFmtId="0" fontId="3" fillId="4" borderId="39" xfId="0" applyFont="1" applyFill="1" applyBorder="1" applyAlignment="1" applyProtection="1">
      <alignment horizontal="center" vertical="center"/>
      <protection locked="0"/>
    </xf>
    <xf numFmtId="0" fontId="21" fillId="0" borderId="0" xfId="0" applyFont="1" applyAlignment="1">
      <alignment horizontal="center" vertical="center"/>
    </xf>
    <xf numFmtId="0" fontId="0" fillId="4" borderId="0" xfId="0" applyFill="1" applyBorder="1" applyAlignment="1" applyProtection="1">
      <alignment horizontal="left" vertical="top"/>
      <protection locked="0"/>
    </xf>
    <xf numFmtId="0" fontId="0" fillId="4" borderId="40" xfId="0" applyFill="1" applyBorder="1" applyAlignment="1" applyProtection="1">
      <alignment horizontal="left" vertical="top"/>
      <protection locked="0"/>
    </xf>
    <xf numFmtId="0" fontId="3" fillId="11" borderId="83" xfId="0" applyFont="1" applyFill="1" applyBorder="1" applyAlignment="1" applyProtection="1">
      <alignment vertical="center"/>
      <protection locked="0"/>
    </xf>
    <xf numFmtId="0" fontId="4" fillId="0" borderId="0" xfId="0" applyFont="1" applyBorder="1" applyAlignment="1">
      <alignment vertical="top" wrapText="1"/>
    </xf>
    <xf numFmtId="0" fontId="10" fillId="0" borderId="36" xfId="0" applyFont="1" applyBorder="1" applyAlignment="1">
      <alignment horizontal="left"/>
    </xf>
    <xf numFmtId="0" fontId="10" fillId="0" borderId="28" xfId="0" applyFont="1" applyBorder="1" applyAlignment="1">
      <alignment horizontal="left"/>
    </xf>
    <xf numFmtId="0" fontId="10" fillId="0" borderId="29" xfId="0" applyFont="1" applyBorder="1" applyAlignment="1">
      <alignment horizontal="left"/>
    </xf>
    <xf numFmtId="0" fontId="0" fillId="4" borderId="1" xfId="0" applyFill="1" applyBorder="1" applyAlignment="1" applyProtection="1">
      <alignment horizontal="left" vertical="top"/>
      <protection locked="0"/>
    </xf>
    <xf numFmtId="0" fontId="0" fillId="4" borderId="2" xfId="0" applyFill="1" applyBorder="1" applyAlignment="1" applyProtection="1">
      <alignment horizontal="left" vertical="top"/>
      <protection locked="0"/>
    </xf>
    <xf numFmtId="0" fontId="0" fillId="4" borderId="15" xfId="0" applyFill="1" applyBorder="1" applyAlignment="1" applyProtection="1">
      <alignment horizontal="left" vertical="top"/>
      <protection locked="0"/>
    </xf>
    <xf numFmtId="0" fontId="0" fillId="4" borderId="3" xfId="0" applyFill="1" applyBorder="1" applyAlignment="1" applyProtection="1">
      <alignment horizontal="left" vertical="top"/>
      <protection locked="0"/>
    </xf>
    <xf numFmtId="0" fontId="0" fillId="4" borderId="16" xfId="0" applyFill="1" applyBorder="1" applyAlignment="1" applyProtection="1">
      <alignment horizontal="left" vertical="top"/>
      <protection locked="0"/>
    </xf>
    <xf numFmtId="0" fontId="0" fillId="4" borderId="6" xfId="0" applyFill="1" applyBorder="1" applyAlignment="1" applyProtection="1">
      <alignment horizontal="left" vertical="top"/>
      <protection locked="0"/>
    </xf>
    <xf numFmtId="0" fontId="0" fillId="4" borderId="7" xfId="0" applyFill="1" applyBorder="1" applyAlignment="1" applyProtection="1">
      <alignment horizontal="left" vertical="top"/>
      <protection locked="0"/>
    </xf>
    <xf numFmtId="0" fontId="0" fillId="4" borderId="17" xfId="0" applyFill="1" applyBorder="1" applyAlignment="1" applyProtection="1">
      <alignment horizontal="left" vertical="top"/>
      <protection locked="0"/>
    </xf>
    <xf numFmtId="44" fontId="0" fillId="4" borderId="1" xfId="3" applyFont="1" applyFill="1" applyBorder="1" applyAlignment="1" applyProtection="1">
      <alignment horizontal="left" vertical="top"/>
      <protection locked="0"/>
    </xf>
    <xf numFmtId="44" fontId="0" fillId="4" borderId="2" xfId="3" applyFont="1" applyFill="1" applyBorder="1" applyAlignment="1" applyProtection="1">
      <alignment horizontal="left" vertical="top"/>
      <protection locked="0"/>
    </xf>
    <xf numFmtId="44" fontId="0" fillId="4" borderId="15" xfId="3" applyFont="1" applyFill="1" applyBorder="1" applyAlignment="1" applyProtection="1">
      <alignment horizontal="left" vertical="top"/>
      <protection locked="0"/>
    </xf>
    <xf numFmtId="44" fontId="0" fillId="4" borderId="3" xfId="3" applyFont="1" applyFill="1" applyBorder="1" applyAlignment="1" applyProtection="1">
      <alignment horizontal="left" vertical="top"/>
      <protection locked="0"/>
    </xf>
    <xf numFmtId="44" fontId="0" fillId="4" borderId="0" xfId="3" applyFont="1" applyFill="1" applyBorder="1" applyAlignment="1" applyProtection="1">
      <alignment horizontal="left" vertical="top"/>
      <protection locked="0"/>
    </xf>
    <xf numFmtId="44" fontId="0" fillId="4" borderId="16" xfId="3" applyFont="1" applyFill="1" applyBorder="1" applyAlignment="1" applyProtection="1">
      <alignment horizontal="left" vertical="top"/>
      <protection locked="0"/>
    </xf>
    <xf numFmtId="44" fontId="0" fillId="4" borderId="6" xfId="3" applyFont="1" applyFill="1" applyBorder="1" applyAlignment="1" applyProtection="1">
      <alignment horizontal="left" vertical="top"/>
      <protection locked="0"/>
    </xf>
    <xf numFmtId="44" fontId="0" fillId="4" borderId="7" xfId="3" applyFont="1" applyFill="1" applyBorder="1" applyAlignment="1" applyProtection="1">
      <alignment horizontal="left" vertical="top"/>
      <protection locked="0"/>
    </xf>
    <xf numFmtId="44" fontId="0" fillId="4" borderId="17" xfId="3" applyFont="1" applyFill="1" applyBorder="1" applyAlignment="1" applyProtection="1">
      <alignment horizontal="left" vertical="top"/>
      <protection locked="0"/>
    </xf>
    <xf numFmtId="0" fontId="33" fillId="0" borderId="0" xfId="0" applyFont="1" applyBorder="1" applyAlignment="1" applyProtection="1">
      <alignment horizontal="center" vertical="center"/>
      <protection locked="0"/>
    </xf>
    <xf numFmtId="0" fontId="33" fillId="0" borderId="7" xfId="0" applyFont="1" applyBorder="1" applyAlignment="1" applyProtection="1">
      <alignment horizontal="center" vertical="center"/>
      <protection locked="0"/>
    </xf>
    <xf numFmtId="44" fontId="3" fillId="0" borderId="1" xfId="3" applyFont="1" applyBorder="1" applyAlignment="1" applyProtection="1">
      <alignment horizontal="center" vertical="center"/>
      <protection locked="0"/>
    </xf>
    <xf numFmtId="44" fontId="3" fillId="0" borderId="2" xfId="3" applyFont="1" applyBorder="1" applyAlignment="1" applyProtection="1">
      <alignment horizontal="center" vertical="center"/>
      <protection locked="0"/>
    </xf>
    <xf numFmtId="44" fontId="3" fillId="0" borderId="15" xfId="3" applyFont="1" applyBorder="1" applyAlignment="1" applyProtection="1">
      <alignment horizontal="center" vertical="center"/>
      <protection locked="0"/>
    </xf>
    <xf numFmtId="44" fontId="3" fillId="0" borderId="6" xfId="3" applyFont="1" applyBorder="1" applyAlignment="1" applyProtection="1">
      <alignment horizontal="center" vertical="center"/>
      <protection locked="0"/>
    </xf>
    <xf numFmtId="44" fontId="3" fillId="0" borderId="7" xfId="3" applyFont="1" applyBorder="1" applyAlignment="1" applyProtection="1">
      <alignment horizontal="center" vertical="center"/>
      <protection locked="0"/>
    </xf>
    <xf numFmtId="44" fontId="3" fillId="0" borderId="17" xfId="3" applyFont="1" applyBorder="1" applyAlignment="1" applyProtection="1">
      <alignment horizontal="center" vertical="center"/>
      <protection locked="0"/>
    </xf>
    <xf numFmtId="167" fontId="0" fillId="4" borderId="74" xfId="0" applyNumberFormat="1" applyFill="1" applyBorder="1" applyAlignment="1" applyProtection="1">
      <alignment horizontal="center" vertical="center"/>
      <protection locked="0"/>
    </xf>
    <xf numFmtId="49" fontId="5" fillId="4" borderId="76" xfId="0" applyNumberFormat="1" applyFont="1" applyFill="1" applyBorder="1" applyAlignment="1" applyProtection="1">
      <alignment horizontal="center"/>
      <protection locked="0"/>
    </xf>
    <xf numFmtId="49" fontId="5" fillId="4" borderId="133" xfId="0" applyNumberFormat="1" applyFont="1" applyFill="1" applyBorder="1" applyAlignment="1" applyProtection="1">
      <alignment horizontal="center"/>
      <protection locked="0"/>
    </xf>
  </cellXfs>
  <cellStyles count="4">
    <cellStyle name="Currency" xfId="3" builtinId="4"/>
    <cellStyle name="Hyperlink" xfId="2" builtinId="8"/>
    <cellStyle name="Normal" xfId="0" builtinId="0"/>
    <cellStyle name="Percent" xfId="1" builtinId="5"/>
  </cellStyles>
  <dxfs count="404">
    <dxf>
      <font>
        <b val="0"/>
        <i val="0"/>
        <strike val="0"/>
        <condense val="0"/>
        <extend val="0"/>
        <outline val="0"/>
        <shadow val="0"/>
        <u val="none"/>
        <vertAlign val="baseline"/>
        <sz val="10"/>
        <color auto="1"/>
        <name val="Arial"/>
        <scheme val="none"/>
      </font>
    </dxf>
    <dxf>
      <border diagonalUp="0" diagonalDown="0" outline="0">
        <left/>
        <right/>
        <top/>
        <bottom/>
      </border>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style="hair">
          <color indexed="64"/>
        </right>
        <top/>
        <bottom/>
        <vertical/>
        <horizontal/>
      </border>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style="hair">
          <color indexed="64"/>
        </right>
        <top style="medium">
          <color indexed="64"/>
        </top>
        <bottom/>
      </border>
    </dxf>
    <dxf>
      <font>
        <b val="0"/>
        <i val="0"/>
        <strike val="0"/>
        <condense val="0"/>
        <extend val="0"/>
        <outline val="0"/>
        <shadow val="0"/>
        <u val="none"/>
        <vertAlign val="baseline"/>
        <sz val="10"/>
        <color auto="1"/>
        <name val="Arial"/>
        <scheme val="none"/>
      </font>
    </dxf>
    <dxf>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style="hair">
          <color indexed="64"/>
        </right>
        <top/>
        <bottom/>
        <vertical/>
        <horizontal/>
      </border>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style="hair">
          <color indexed="64"/>
        </right>
        <top style="medium">
          <color indexed="64"/>
        </top>
        <bottom/>
      </border>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style="medium">
          <color indexed="64"/>
        </top>
        <bottom/>
      </border>
      <protection locked="0" hidden="0"/>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style="hair">
          <color indexed="64"/>
        </right>
        <top/>
        <bottom/>
        <vertical/>
        <horizontal/>
      </border>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style="hair">
          <color indexed="64"/>
        </right>
        <top style="medium">
          <color indexed="64"/>
        </top>
        <bottom/>
      </border>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style="hair">
          <color indexed="64"/>
        </right>
        <top/>
        <bottom/>
        <vertical/>
        <horizontal/>
      </border>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style="hair">
          <color indexed="64"/>
        </right>
        <top style="medium">
          <color indexed="64"/>
        </top>
        <bottom/>
      </border>
    </dxf>
    <dxf>
      <font>
        <b val="0"/>
        <i val="0"/>
        <strike val="0"/>
        <condense val="0"/>
        <extend val="0"/>
        <outline val="0"/>
        <shadow val="0"/>
        <u val="none"/>
        <vertAlign val="baseline"/>
        <sz val="10"/>
        <color auto="1"/>
        <name val="Arial"/>
        <scheme val="none"/>
      </font>
    </dxf>
    <dxf>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hair">
          <color indexed="64"/>
        </right>
        <top/>
        <bottom/>
        <vertical/>
        <horizontal/>
      </border>
      <protection locked="0" hidden="0"/>
    </dxf>
    <dxf>
      <fill>
        <patternFill patternType="solid">
          <fgColor indexed="64"/>
          <bgColor rgb="FFD9F6FF"/>
        </patternFill>
      </fill>
      <border diagonalUp="0" diagonalDown="0" outline="0">
        <left/>
        <right style="hair">
          <color indexed="64"/>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protection locked="0" hidden="0"/>
    </dxf>
    <dxf>
      <fill>
        <patternFill patternType="solid">
          <fgColor indexed="64"/>
          <bgColor rgb="FFD9F6FF"/>
        </patternFill>
      </fill>
      <border diagonalUp="0" diagonalDown="0" outline="0">
        <left/>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protection locked="0" hidden="0"/>
    </dxf>
    <dxf>
      <fill>
        <patternFill patternType="solid">
          <fgColor indexed="64"/>
          <bgColor rgb="FFD9F6FF"/>
        </patternFill>
      </fill>
      <border diagonalUp="0" diagonalDown="0" outline="0">
        <left/>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protection locked="0" hidden="0"/>
    </dxf>
    <dxf>
      <fill>
        <patternFill patternType="solid">
          <fgColor indexed="64"/>
          <bgColor rgb="FFD9F6FF"/>
        </patternFill>
      </fill>
      <border diagonalUp="0" diagonalDown="0" outline="0">
        <left/>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top/>
        <bottom/>
      </border>
      <protection locked="0" hidden="0"/>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border diagonalUp="0" diagonalDown="0">
        <left/>
        <right style="medium">
          <color indexed="64"/>
        </right>
        <top/>
        <bottom/>
        <vertical/>
        <horizontal/>
      </border>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border diagonalUp="0" diagonalDown="0" outline="0">
        <left/>
        <right style="medium">
          <color indexed="64"/>
        </right>
        <top/>
        <bottom/>
      </border>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border diagonalUp="0" diagonalDown="0" outline="0">
        <left/>
        <right/>
        <top/>
        <bottom/>
      </border>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border diagonalUp="0" diagonalDown="0" outline="0">
        <left/>
        <right/>
        <top/>
        <bottom/>
      </border>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border diagonalUp="0" diagonalDown="0" outline="0">
        <left/>
        <right/>
        <top/>
        <bottom/>
      </border>
    </dxf>
    <dxf>
      <border outline="0">
        <left style="thin">
          <color rgb="FF000000"/>
        </left>
        <right style="medium">
          <color rgb="FF000000"/>
        </right>
        <top style="medium">
          <color rgb="FF000000"/>
        </top>
      </border>
    </dxf>
    <dxf>
      <font>
        <b val="0"/>
        <i val="0"/>
        <strike val="0"/>
        <condense val="0"/>
        <extend val="0"/>
        <outline val="0"/>
        <shadow val="0"/>
        <u val="none"/>
        <vertAlign val="baseline"/>
        <sz val="10"/>
        <color auto="1"/>
        <name val="Arial"/>
        <scheme val="none"/>
      </font>
      <fill>
        <patternFill patternType="solid">
          <fgColor rgb="FF000000"/>
          <bgColor rgb="FFD9F6FF"/>
        </patternFill>
      </fill>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protection locked="0" hidden="0"/>
    </dxf>
    <dxf>
      <font>
        <b val="0"/>
        <i val="0"/>
        <strike val="0"/>
        <condense val="0"/>
        <extend val="0"/>
        <outline val="0"/>
        <shadow val="0"/>
        <u val="none"/>
        <vertAlign val="baseline"/>
        <sz val="10"/>
        <color auto="1"/>
        <name val="Arial"/>
        <scheme val="none"/>
      </font>
      <numFmt numFmtId="164" formatCode="0.0%"/>
      <fill>
        <patternFill patternType="none">
          <fgColor indexed="64"/>
          <bgColor auto="1"/>
        </patternFill>
      </fill>
      <protection locked="1" hidden="0"/>
    </dxf>
    <dxf>
      <font>
        <b val="0"/>
        <i val="0"/>
        <strike val="0"/>
        <condense val="0"/>
        <extend val="0"/>
        <outline val="0"/>
        <shadow val="0"/>
        <u val="none"/>
        <vertAlign val="baseline"/>
        <sz val="10"/>
        <color auto="1"/>
        <name val="Arial"/>
        <scheme val="none"/>
      </font>
      <numFmt numFmtId="164" formatCode="0.0%"/>
      <fill>
        <patternFill patternType="none">
          <fgColor indexed="64"/>
          <bgColor indexed="65"/>
        </patternFill>
      </fill>
      <border diagonalUp="0" diagonalDown="0" outline="0">
        <left/>
        <right/>
        <top/>
        <bottom/>
      </border>
      <protection locked="1" hidden="0"/>
    </dxf>
    <dxf>
      <font>
        <b val="0"/>
        <i val="0"/>
        <strike val="0"/>
        <condense val="0"/>
        <extend val="0"/>
        <outline val="0"/>
        <shadow val="0"/>
        <u val="none"/>
        <vertAlign val="baseline"/>
        <sz val="10"/>
        <color auto="1"/>
        <name val="Arial"/>
        <scheme val="none"/>
      </font>
      <fill>
        <patternFill patternType="none">
          <fgColor indexed="64"/>
          <bgColor auto="1"/>
        </patternFill>
      </fill>
      <protection locked="0" hidden="0"/>
    </dxf>
    <dxf>
      <font>
        <b val="0"/>
        <i val="0"/>
        <strike val="0"/>
        <condense val="0"/>
        <extend val="0"/>
        <outline val="0"/>
        <shadow val="0"/>
        <u val="none"/>
        <vertAlign val="baseline"/>
        <sz val="10"/>
        <color auto="1"/>
        <name val="Arial"/>
        <scheme val="none"/>
      </font>
      <border diagonalUp="0" diagonalDown="0" outline="0">
        <left/>
        <right/>
        <top/>
        <bottom/>
      </border>
      <protection locked="0" hidden="0"/>
    </dxf>
    <dxf>
      <font>
        <b val="0"/>
        <i val="0"/>
        <strike val="0"/>
        <condense val="0"/>
        <extend val="0"/>
        <outline val="0"/>
        <shadow val="0"/>
        <u val="none"/>
        <vertAlign val="baseline"/>
        <sz val="10"/>
        <color auto="1"/>
        <name val="Arial"/>
        <scheme val="none"/>
      </font>
      <fill>
        <patternFill patternType="none">
          <fgColor indexed="64"/>
          <bgColor auto="1"/>
        </patternFill>
      </fill>
      <protection locked="0" hidden="0"/>
    </dxf>
    <dxf>
      <font>
        <b val="0"/>
        <i val="0"/>
        <strike val="0"/>
        <condense val="0"/>
        <extend val="0"/>
        <outline val="0"/>
        <shadow val="0"/>
        <u val="none"/>
        <vertAlign val="baseline"/>
        <sz val="10"/>
        <color auto="1"/>
        <name val="Arial"/>
        <scheme val="none"/>
      </font>
      <border diagonalUp="0" diagonalDown="0" outline="0">
        <left/>
        <right/>
        <top/>
        <bottom/>
      </border>
      <protection locked="0" hidden="0"/>
    </dxf>
    <dxf>
      <border outline="0">
        <left style="medium">
          <color rgb="FF000000"/>
        </left>
        <right style="medium">
          <color rgb="FF000000"/>
        </right>
        <bottom style="medium">
          <color rgb="FF000000"/>
        </bottom>
      </border>
    </dxf>
    <dxf>
      <fill>
        <patternFill patternType="none">
          <fgColor rgb="FF000000"/>
          <bgColor auto="1"/>
        </patternFill>
      </fill>
    </dxf>
    <dxf>
      <fill>
        <patternFill patternType="none">
          <fgColor indexed="64"/>
          <bgColor auto="1"/>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protection locked="1"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style="medium">
          <color indexed="64"/>
        </right>
        <top/>
        <bottom/>
        <vertical/>
        <horizontal/>
      </border>
      <protection locked="1"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indexed="65"/>
        </patternFill>
      </fill>
      <protection locked="1"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14" formatCode="0.00%"/>
      <protection locked="1"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2" formatCode="0.00"/>
      <fill>
        <patternFill patternType="solid">
          <fgColor indexed="64"/>
          <bgColor rgb="FFD9F6FF"/>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2" formatCode="0.00"/>
      <fill>
        <patternFill patternType="solid">
          <fgColor indexed="64"/>
          <bgColor rgb="FFD9F6FF"/>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2" formatCode="0.00"/>
      <fill>
        <patternFill patternType="solid">
          <fgColor indexed="64"/>
          <bgColor rgb="FFD9F6FF"/>
        </patternFill>
      </fill>
      <alignment horizontal="center" vertical="bottom" textRotation="0" wrapText="0" indent="0" justifyLastLine="0" shrinkToFit="0" readingOrder="0"/>
      <border diagonalUp="0" diagonalDown="0">
        <left/>
        <right style="hair">
          <color indexed="64"/>
        </right>
        <top/>
        <bottom/>
        <vertical/>
        <horizontal/>
      </border>
      <protection locked="0"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numFmt numFmtId="34" formatCode="_(&quot;$&quot;* #,##0.00_);_(&quot;$&quot;* \(#,##0.00\);_(&quot;$&quot;* &quot;-&quot;??_);_(@_)"/>
      <fill>
        <patternFill patternType="solid">
          <fgColor indexed="64"/>
          <bgColor rgb="FFD9F6FF"/>
        </patternFill>
      </fill>
      <border diagonalUp="0" diagonalDown="0">
        <left style="medium">
          <color indexed="64"/>
        </left>
        <right/>
        <top/>
        <bottom/>
        <vertical/>
        <horizontal/>
      </border>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style="medium">
          <color indexed="64"/>
        </right>
        <top/>
        <bottom/>
        <vertical/>
        <horizontal/>
      </border>
      <protection locked="1"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indexed="65"/>
        </patternFill>
      </fill>
      <protection locked="1"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14" formatCode="0.00%"/>
      <protection locked="1"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2" formatCode="0.00"/>
      <fill>
        <patternFill patternType="solid">
          <fgColor indexed="64"/>
          <bgColor rgb="FFD9F6FF"/>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2" formatCode="0.00"/>
      <fill>
        <patternFill patternType="solid">
          <fgColor indexed="64"/>
          <bgColor rgb="FFD9F6FF"/>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2" formatCode="0.00"/>
      <fill>
        <patternFill patternType="solid">
          <fgColor indexed="64"/>
          <bgColor rgb="FFD9F6FF"/>
        </patternFill>
      </fill>
      <alignment horizontal="center" vertical="bottom" textRotation="0" wrapText="0" indent="0" justifyLastLine="0" shrinkToFit="0" readingOrder="0"/>
      <border diagonalUp="0" diagonalDown="0">
        <left/>
        <right style="hair">
          <color indexed="64"/>
        </right>
        <top/>
        <bottom/>
        <vertical/>
        <horizontal/>
      </border>
      <protection locked="0"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numFmt numFmtId="34" formatCode="_(&quot;$&quot;* #,##0.00_);_(&quot;$&quot;* \(#,##0.00\);_(&quot;$&quot;* &quot;-&quot;??_);_(@_)"/>
      <fill>
        <patternFill patternType="solid">
          <fgColor indexed="64"/>
          <bgColor rgb="FFD9F6FF"/>
        </patternFill>
      </fill>
      <border diagonalUp="0" diagonalDown="0">
        <left style="medium">
          <color indexed="64"/>
        </left>
        <right style="hair">
          <color indexed="64"/>
        </right>
        <top/>
        <bottom/>
        <vertical/>
        <horizontal/>
      </border>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style="medium">
          <color indexed="64"/>
        </right>
        <top/>
        <bottom/>
        <vertical/>
        <horizontal/>
      </border>
      <protection locked="1"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indexed="65"/>
        </patternFill>
      </fill>
      <protection locked="1"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14" formatCode="0.00%"/>
      <protection locked="1"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2" formatCode="0.00"/>
      <fill>
        <patternFill patternType="solid">
          <fgColor indexed="64"/>
          <bgColor rgb="FFD9F6FF"/>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2" formatCode="0.00"/>
      <fill>
        <patternFill patternType="solid">
          <fgColor indexed="64"/>
          <bgColor rgb="FFD9F6FF"/>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2" formatCode="0.00"/>
      <fill>
        <patternFill patternType="solid">
          <fgColor indexed="64"/>
          <bgColor rgb="FFD9F6FF"/>
        </patternFill>
      </fill>
      <alignment horizontal="center" vertical="bottom" textRotation="0" wrapText="0" indent="0" justifyLastLine="0" shrinkToFit="0" readingOrder="0"/>
      <border diagonalUp="0" diagonalDown="0">
        <left/>
        <right style="hair">
          <color indexed="64"/>
        </right>
        <top/>
        <bottom/>
        <vertical/>
        <horizontal/>
      </border>
      <protection locked="0"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numFmt numFmtId="34" formatCode="_(&quot;$&quot;* #,##0.00_);_(&quot;$&quot;* \(#,##0.00\);_(&quot;$&quot;* &quot;-&quot;??_);_(@_)"/>
      <fill>
        <patternFill patternType="solid">
          <fgColor indexed="64"/>
          <bgColor rgb="FFD9F6FF"/>
        </patternFill>
      </fill>
      <border diagonalUp="0" diagonalDown="0">
        <left style="medium">
          <color indexed="64"/>
        </left>
        <right style="hair">
          <color indexed="64"/>
        </right>
        <top/>
        <bottom/>
        <vertical/>
        <horizontal/>
      </border>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style="medium">
          <color indexed="64"/>
        </right>
        <top/>
        <bottom/>
        <vertical/>
        <horizontal/>
      </border>
      <protection locked="1"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indexed="65"/>
        </patternFill>
      </fill>
      <protection locked="1"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14" formatCode="0.00%"/>
      <protection locked="1"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2" formatCode="0.00"/>
      <fill>
        <patternFill patternType="solid">
          <fgColor indexed="64"/>
          <bgColor rgb="FFD9F6FF"/>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2" formatCode="0.00"/>
      <fill>
        <patternFill patternType="solid">
          <fgColor indexed="64"/>
          <bgColor rgb="FFD9F6FF"/>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2" formatCode="0.00"/>
      <fill>
        <patternFill patternType="solid">
          <fgColor indexed="64"/>
          <bgColor rgb="FFD9F6FF"/>
        </patternFill>
      </fill>
      <alignment horizontal="center" vertical="bottom" textRotation="0" wrapText="0" indent="0" justifyLastLine="0" shrinkToFit="0" readingOrder="0"/>
      <border diagonalUp="0" diagonalDown="0">
        <left/>
        <right style="hair">
          <color indexed="64"/>
        </right>
        <top/>
        <bottom/>
        <vertical/>
        <horizontal/>
      </border>
      <protection locked="0"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numFmt numFmtId="34" formatCode="_(&quot;$&quot;* #,##0.00_);_(&quot;$&quot;* \(#,##0.00\);_(&quot;$&quot;* &quot;-&quot;??_);_(@_)"/>
      <fill>
        <patternFill patternType="solid">
          <fgColor indexed="64"/>
          <bgColor rgb="FFD9F6FF"/>
        </patternFill>
      </fill>
      <border diagonalUp="0" diagonalDown="0">
        <left style="medium">
          <color indexed="64"/>
        </left>
        <right style="hair">
          <color indexed="64"/>
        </right>
        <top/>
        <bottom/>
        <vertical/>
        <horizontal/>
      </border>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numFmt numFmtId="34" formatCode="_(&quot;$&quot;* #,##0.00_);_(&quot;$&quot;* \(#,##0.00\);_(&quot;$&quot;* &quot;-&quot;??_);_(@_)"/>
      <border diagonalUp="0" diagonalDown="0">
        <left/>
        <right style="medium">
          <color indexed="64"/>
        </right>
        <top/>
        <bottom/>
        <vertical/>
        <horizontal/>
      </border>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14" formatCode="0.0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2" formatCode="0.00"/>
      <fill>
        <patternFill patternType="solid">
          <fgColor indexed="64"/>
          <bgColor rgb="FFD9F6FF"/>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2" formatCode="0.00"/>
      <fill>
        <patternFill patternType="solid">
          <fgColor indexed="64"/>
          <bgColor rgb="FFD9F6FF"/>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numFmt numFmtId="2" formatCode="0.00"/>
      <fill>
        <patternFill patternType="solid">
          <fgColor indexed="64"/>
          <bgColor rgb="FFD9F6FF"/>
        </patternFill>
      </fill>
      <alignment horizontal="center" vertical="bottom" textRotation="0" wrapText="0" indent="0" justifyLastLine="0" shrinkToFit="0" readingOrder="0"/>
      <border diagonalUp="0" diagonalDown="0">
        <left style="medium">
          <color indexed="64"/>
        </left>
        <right style="hair">
          <color indexed="64"/>
        </right>
        <top/>
        <bottom/>
        <vertical/>
        <horizontal/>
      </border>
      <protection locked="0" hidden="0"/>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ill>
        <patternFill patternType="solid">
          <fgColor indexed="64"/>
          <bgColor rgb="FFD9F6FF"/>
        </patternFill>
      </fill>
      <border diagonalUp="0" diagonalDown="0" outline="0">
        <left style="thin">
          <color indexed="64"/>
        </left>
        <right style="medium">
          <color indexed="64"/>
        </right>
        <top/>
        <bottom/>
      </border>
      <protection locked="0" hidden="0"/>
    </dxf>
    <dxf>
      <numFmt numFmtId="13" formatCode="0%"/>
      <fill>
        <patternFill patternType="solid">
          <fgColor indexed="64"/>
          <bgColor rgb="FFD9F6FF"/>
        </patternFill>
      </fill>
      <border diagonalUp="0" diagonalDown="0">
        <left style="thin">
          <color indexed="64"/>
        </left>
        <right style="medium">
          <color indexed="64"/>
        </right>
        <top/>
        <bottom/>
        <vertical/>
        <horizontal/>
      </border>
      <protection locked="0" hidden="0"/>
    </dxf>
    <dxf>
      <border diagonalUp="0" diagonalDown="0" outline="0">
        <left/>
        <right style="medium">
          <color indexed="64"/>
        </right>
        <top/>
        <bottom/>
      </border>
    </dxf>
    <dxf>
      <border diagonalUp="0" diagonalDown="0" outline="0">
        <left/>
        <right/>
        <top/>
        <bottom style="thin">
          <color indexed="64"/>
        </bottom>
      </border>
    </dxf>
    <dxf>
      <font>
        <b val="0"/>
        <i val="0"/>
        <strike val="0"/>
        <condense val="0"/>
        <extend val="0"/>
        <outline val="0"/>
        <shadow val="0"/>
        <u val="none"/>
        <vertAlign val="baseline"/>
        <sz val="11"/>
        <color auto="1"/>
        <name val="Arial"/>
        <scheme val="none"/>
      </font>
      <fill>
        <patternFill patternType="solid">
          <fgColor indexed="64"/>
          <bgColor rgb="FFD9F6FF"/>
        </patternFill>
      </fill>
      <border diagonalUp="0" diagonalDown="0" outline="0">
        <left/>
        <right style="thin">
          <color indexed="64"/>
        </right>
        <top/>
        <bottom/>
      </border>
      <protection locked="0" hidden="0"/>
    </dxf>
    <dxf>
      <border diagonalUp="0" diagonalDown="0" outline="0">
        <left/>
        <right/>
        <top/>
        <bottom style="thin">
          <color indexed="64"/>
        </bottom>
      </border>
    </dxf>
    <dxf>
      <font>
        <b val="0"/>
        <i val="0"/>
        <strike val="0"/>
        <condense val="0"/>
        <extend val="0"/>
        <outline val="0"/>
        <shadow val="0"/>
        <u val="none"/>
        <vertAlign val="baseline"/>
        <sz val="11"/>
        <color auto="1"/>
        <name val="Arial"/>
        <scheme val="none"/>
      </font>
      <fill>
        <patternFill patternType="solid">
          <fgColor indexed="64"/>
          <bgColor rgb="FFD9F6FF"/>
        </patternFill>
      </fill>
      <border diagonalUp="0" diagonalDown="0" outline="0">
        <left/>
        <right style="thin">
          <color indexed="64"/>
        </right>
        <top/>
        <bottom/>
      </border>
      <protection locked="0" hidden="0"/>
    </dxf>
    <dxf>
      <font>
        <b val="0"/>
        <i val="0"/>
        <strike val="0"/>
        <condense val="0"/>
        <extend val="0"/>
        <outline val="0"/>
        <shadow val="0"/>
        <u val="none"/>
        <vertAlign val="baseline"/>
        <sz val="11"/>
        <color auto="1"/>
        <name val="Arial"/>
        <scheme val="none"/>
      </font>
      <fill>
        <patternFill patternType="solid">
          <fgColor indexed="64"/>
          <bgColor rgb="FFD9F6FF"/>
        </patternFill>
      </fill>
      <border diagonalUp="0" diagonalDown="0">
        <left/>
        <right style="thin">
          <color indexed="64"/>
        </right>
        <top/>
        <bottom/>
        <vertical/>
        <horizontal/>
      </border>
      <protection locked="0" hidden="0"/>
    </dxf>
    <dxf>
      <border diagonalUp="0" diagonalDown="0" outline="0">
        <left/>
        <right/>
        <top/>
        <bottom style="thin">
          <color indexed="64"/>
        </bottom>
      </border>
    </dxf>
    <dxf>
      <border outline="0">
        <right style="medium">
          <color rgb="FF000000"/>
        </right>
      </border>
    </dxf>
    <dxf>
      <font>
        <b/>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bottom" textRotation="0" wrapText="0" indent="0" justifyLastLine="0" shrinkToFit="0" readingOrder="0"/>
    </dxf>
    <dxf>
      <fill>
        <patternFill>
          <bgColor theme="5" tint="0.59996337778862885"/>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outline="0">
        <left/>
        <right/>
        <top style="thin">
          <color theme="4"/>
        </top>
        <bottom/>
      </border>
    </dxf>
    <dxf>
      <font>
        <b val="0"/>
        <i val="0"/>
        <strike val="0"/>
        <condense val="0"/>
        <extend val="0"/>
        <outline val="0"/>
        <shadow val="0"/>
        <u val="none"/>
        <vertAlign val="baseline"/>
        <sz val="10"/>
        <color theme="1"/>
        <name val="Arial"/>
        <scheme val="none"/>
      </font>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border diagonalUp="0" diagonalDown="0" outline="0">
        <left/>
        <right/>
        <top style="thin">
          <color theme="4"/>
        </top>
        <bottom/>
      </border>
    </dxf>
    <dxf>
      <font>
        <b val="0"/>
        <i val="0"/>
        <strike val="0"/>
        <condense val="0"/>
        <extend val="0"/>
        <outline val="0"/>
        <shadow val="0"/>
        <u val="none"/>
        <vertAlign val="baseline"/>
        <sz val="10"/>
        <color theme="1"/>
        <name val="Arial"/>
        <scheme val="none"/>
      </font>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border diagonalUp="0" diagonalDown="0" outline="0">
        <left/>
        <right/>
        <top style="thin">
          <color theme="4"/>
        </top>
        <bottom/>
      </border>
    </dxf>
    <dxf>
      <font>
        <b val="0"/>
        <i val="0"/>
        <strike val="0"/>
        <condense val="0"/>
        <extend val="0"/>
        <outline val="0"/>
        <shadow val="0"/>
        <u val="none"/>
        <vertAlign val="baseline"/>
        <sz val="10"/>
        <color theme="1"/>
        <name val="Arial"/>
        <scheme val="none"/>
      </font>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border diagonalUp="0" diagonalDown="0" outline="0">
        <left/>
        <right/>
        <top style="thin">
          <color theme="4"/>
        </top>
        <bottom/>
      </border>
    </dxf>
    <dxf>
      <font>
        <b val="0"/>
        <i val="0"/>
        <strike val="0"/>
        <condense val="0"/>
        <extend val="0"/>
        <outline val="0"/>
        <shadow val="0"/>
        <u val="none"/>
        <vertAlign val="baseline"/>
        <sz val="10"/>
        <color theme="1"/>
        <name val="Arial"/>
        <scheme val="none"/>
      </font>
      <border diagonalUp="0" diagonalDown="0">
        <left style="medium">
          <color indexed="64"/>
        </left>
        <right/>
        <top style="thin">
          <color theme="4"/>
        </top>
        <bottom/>
        <vertical/>
        <horizontal/>
      </border>
    </dxf>
    <dxf>
      <font>
        <b val="0"/>
        <i val="0"/>
        <strike val="0"/>
        <condense val="0"/>
        <extend val="0"/>
        <outline val="0"/>
        <shadow val="0"/>
        <u val="none"/>
        <vertAlign val="baseline"/>
        <sz val="10"/>
        <color theme="1"/>
        <name val="Arial"/>
        <scheme val="none"/>
      </font>
      <border diagonalUp="0" diagonalDown="0" outline="0">
        <left style="medium">
          <color indexed="64"/>
        </left>
        <right/>
        <top style="thin">
          <color theme="4"/>
        </top>
        <bottom/>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left/>
        <right style="medium">
          <color indexed="64"/>
        </right>
        <top style="thin">
          <color theme="4"/>
        </top>
        <bottom/>
        <vertical/>
        <horizontal/>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outline="0">
        <left/>
        <right style="medium">
          <color indexed="64"/>
        </right>
        <top style="thin">
          <color theme="4"/>
        </top>
        <bottom/>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14" formatCode="0.00%"/>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numFmt numFmtId="14" formatCode="0.00%"/>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left style="hair">
          <color indexed="64"/>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outline="0">
        <left style="hair">
          <color indexed="64"/>
        </left>
        <right/>
        <top style="thin">
          <color theme="4"/>
        </top>
        <bottom/>
      </border>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left style="hair">
          <color indexed="64"/>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34" formatCode="_(&quot;$&quot;* #,##0.00_);_(&quot;$&quot;* \(#,##0.00\);_(&quot;$&quot;* &quot;-&quot;??_);_(@_)"/>
      <fill>
        <patternFill patternType="solid">
          <fgColor indexed="64"/>
          <bgColor rgb="FFD9F6FF"/>
        </patternFill>
      </fill>
      <border diagonalUp="0" diagonalDown="0">
        <left style="medium">
          <color indexed="64"/>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34" formatCode="_(&quot;$&quot;* #,##0.00_);_(&quot;$&quot;* \(#,##0.00\);_(&quot;$&quot;* &quot;-&quot;??_);_(@_)"/>
      <fill>
        <patternFill patternType="solid">
          <fgColor indexed="64"/>
          <bgColor rgb="FFD9F6FF"/>
        </patternFill>
      </fill>
      <border diagonalUp="0" diagonalDown="0" outline="0">
        <left style="medium">
          <color indexed="64"/>
        </left>
        <right/>
        <top style="thin">
          <color theme="4"/>
        </top>
        <bottom/>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14" formatCode="0.00%"/>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numFmt numFmtId="14" formatCode="0.00%"/>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left style="hair">
          <color indexed="64"/>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outline="0">
        <left style="hair">
          <color indexed="64"/>
        </left>
        <right/>
        <top style="thin">
          <color theme="4"/>
        </top>
        <bottom/>
      </border>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left style="hair">
          <color indexed="64"/>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outline="0">
        <left style="hair">
          <color indexed="64"/>
        </left>
        <right/>
        <top style="thin">
          <color theme="4"/>
        </top>
        <bottom/>
      </border>
    </dxf>
    <dxf>
      <font>
        <b val="0"/>
        <i val="0"/>
        <strike val="0"/>
        <condense val="0"/>
        <extend val="0"/>
        <outline val="0"/>
        <shadow val="0"/>
        <u val="none"/>
        <vertAlign val="baseline"/>
        <sz val="10"/>
        <color theme="1"/>
        <name val="Arial"/>
        <scheme val="none"/>
      </font>
      <numFmt numFmtId="34" formatCode="_(&quot;$&quot;* #,##0.00_);_(&quot;$&quot;* \(#,##0.00\);_(&quot;$&quot;* &quot;-&quot;??_);_(@_)"/>
      <fill>
        <patternFill patternType="solid">
          <fgColor indexed="64"/>
          <bgColor rgb="FFD9F6FF"/>
        </patternFill>
      </fill>
      <border diagonalUp="0" diagonalDown="0">
        <left style="medium">
          <color indexed="64"/>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34" formatCode="_(&quot;$&quot;* #,##0.00_);_(&quot;$&quot;* \(#,##0.00\);_(&quot;$&quot;* &quot;-&quot;??_);_(@_)"/>
      <fill>
        <patternFill patternType="solid">
          <fgColor indexed="64"/>
          <bgColor rgb="FFD9F6FF"/>
        </patternFill>
      </fill>
      <border diagonalUp="0" diagonalDown="0" outline="0">
        <left style="medium">
          <color indexed="64"/>
        </left>
        <right/>
        <top style="thin">
          <color theme="4"/>
        </top>
        <bottom/>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14" formatCode="0.00%"/>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numFmt numFmtId="14" formatCode="0.00%"/>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left style="hair">
          <color indexed="64"/>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outline="0">
        <left style="hair">
          <color indexed="64"/>
        </left>
        <right/>
        <top style="thin">
          <color theme="4"/>
        </top>
        <bottom/>
      </border>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left style="hair">
          <color indexed="64"/>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outline="0">
        <left style="hair">
          <color indexed="64"/>
        </left>
        <right/>
        <top style="thin">
          <color theme="4"/>
        </top>
        <bottom/>
      </border>
    </dxf>
    <dxf>
      <font>
        <b val="0"/>
        <i val="0"/>
        <strike val="0"/>
        <condense val="0"/>
        <extend val="0"/>
        <outline val="0"/>
        <shadow val="0"/>
        <u val="none"/>
        <vertAlign val="baseline"/>
        <sz val="10"/>
        <color theme="1"/>
        <name val="Arial"/>
        <scheme val="none"/>
      </font>
      <numFmt numFmtId="34" formatCode="_(&quot;$&quot;* #,##0.00_);_(&quot;$&quot;* \(#,##0.00\);_(&quot;$&quot;* &quot;-&quot;??_);_(@_)"/>
      <fill>
        <patternFill patternType="solid">
          <fgColor indexed="64"/>
          <bgColor rgb="FFD9F6FF"/>
        </patternFill>
      </fill>
      <border diagonalUp="0" diagonalDown="0">
        <left style="medium">
          <color indexed="64"/>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34" formatCode="_(&quot;$&quot;* #,##0.00_);_(&quot;$&quot;* \(#,##0.00\);_(&quot;$&quot;* &quot;-&quot;??_);_(@_)"/>
      <fill>
        <patternFill patternType="solid">
          <fgColor indexed="64"/>
          <bgColor rgb="FFD9F6FF"/>
        </patternFill>
      </fill>
      <border diagonalUp="0" diagonalDown="0" outline="0">
        <left style="medium">
          <color indexed="64"/>
        </left>
        <right/>
        <top style="thin">
          <color theme="4"/>
        </top>
        <bottom/>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14" formatCode="0.00%"/>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numFmt numFmtId="14" formatCode="0.00%"/>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left style="hair">
          <color indexed="64"/>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outline="0">
        <left style="hair">
          <color indexed="64"/>
        </left>
        <right/>
        <top style="thin">
          <color theme="4"/>
        </top>
        <bottom/>
      </border>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left style="hair">
          <color indexed="64"/>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outline="0">
        <left style="hair">
          <color indexed="64"/>
        </left>
        <right/>
        <top style="thin">
          <color theme="4"/>
        </top>
        <bottom/>
      </border>
    </dxf>
    <dxf>
      <font>
        <b val="0"/>
        <i val="0"/>
        <strike val="0"/>
        <condense val="0"/>
        <extend val="0"/>
        <outline val="0"/>
        <shadow val="0"/>
        <u val="none"/>
        <vertAlign val="baseline"/>
        <sz val="10"/>
        <color theme="1"/>
        <name val="Arial"/>
        <scheme val="none"/>
      </font>
      <numFmt numFmtId="34" formatCode="_(&quot;$&quot;* #,##0.00_);_(&quot;$&quot;* \(#,##0.00\);_(&quot;$&quot;* &quot;-&quot;??_);_(@_)"/>
      <fill>
        <patternFill patternType="solid">
          <fgColor indexed="64"/>
          <bgColor rgb="FFD9F6FF"/>
        </patternFill>
      </fill>
      <border diagonalUp="0" diagonalDown="0">
        <left style="medium">
          <color indexed="64"/>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34" formatCode="_(&quot;$&quot;* #,##0.00_);_(&quot;$&quot;* \(#,##0.00\);_(&quot;$&quot;* &quot;-&quot;??_);_(@_)"/>
      <fill>
        <patternFill patternType="solid">
          <fgColor indexed="64"/>
          <bgColor rgb="FFD9F6FF"/>
        </patternFill>
      </fill>
      <border diagonalUp="0" diagonalDown="0" outline="0">
        <left style="medium">
          <color indexed="64"/>
        </left>
        <right/>
        <top style="thin">
          <color theme="4"/>
        </top>
        <bottom/>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numFmt numFmtId="34" formatCode="_(&quot;$&quot;* #,##0.00_);_(&quot;$&quot;* \(#,##0.00\);_(&quot;$&quot;* &quot;-&quot;??_);_(@_)"/>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14" formatCode="0.00%"/>
      <border diagonalUp="0" diagonalDown="0">
        <left/>
        <right/>
        <top style="thin">
          <color theme="4"/>
        </top>
        <bottom/>
        <vertical/>
        <horizontal/>
      </border>
    </dxf>
    <dxf>
      <font>
        <b val="0"/>
        <i val="0"/>
        <strike val="0"/>
        <condense val="0"/>
        <extend val="0"/>
        <outline val="0"/>
        <shadow val="0"/>
        <u val="none"/>
        <vertAlign val="baseline"/>
        <sz val="10"/>
        <color theme="1"/>
        <name val="Arial"/>
        <scheme val="none"/>
      </font>
      <numFmt numFmtId="14" formatCode="0.00%"/>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outline="0">
        <left/>
        <right/>
        <top style="thin">
          <color theme="4"/>
        </top>
        <bottom/>
      </border>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left style="hair">
          <color indexed="64"/>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outline="0">
        <left style="hair">
          <color indexed="64"/>
        </left>
        <right/>
        <top style="thin">
          <color theme="4"/>
        </top>
        <bottom/>
      </border>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left style="medium">
          <color indexed="64"/>
        </left>
        <right/>
        <top style="thin">
          <color theme="4"/>
        </top>
        <bottom/>
        <vertical/>
        <horizontal/>
      </border>
      <protection locked="0" hidden="0"/>
    </dxf>
    <dxf>
      <font>
        <b val="0"/>
        <i val="0"/>
        <strike val="0"/>
        <condense val="0"/>
        <extend val="0"/>
        <outline val="0"/>
        <shadow val="0"/>
        <u val="none"/>
        <vertAlign val="baseline"/>
        <sz val="10"/>
        <color theme="1"/>
        <name val="Arial"/>
        <scheme val="none"/>
      </font>
      <numFmt numFmtId="2" formatCode="0.00"/>
      <fill>
        <patternFill patternType="solid">
          <fgColor indexed="64"/>
          <bgColor rgb="FFD9F6FF"/>
        </patternFill>
      </fill>
      <alignment horizontal="center" vertical="bottom" textRotation="0" wrapText="0" indent="0" justifyLastLine="0" shrinkToFit="0" readingOrder="0"/>
      <border diagonalUp="0" diagonalDown="0" outline="0">
        <left style="medium">
          <color indexed="64"/>
        </left>
        <right/>
        <top style="thin">
          <color theme="4"/>
        </top>
        <bottom/>
      </border>
    </dxf>
    <dxf>
      <font>
        <b val="0"/>
        <i val="0"/>
        <strike val="0"/>
        <condense val="0"/>
        <extend val="0"/>
        <outline val="0"/>
        <shadow val="0"/>
        <u val="none"/>
        <vertAlign val="baseline"/>
        <sz val="10"/>
        <color theme="1"/>
        <name val="Arial"/>
        <scheme val="none"/>
      </font>
      <numFmt numFmtId="13" formatCode="0%"/>
      <fill>
        <patternFill patternType="solid">
          <fgColor indexed="64"/>
          <bgColor rgb="FFD9F6FF"/>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0"/>
        <color theme="1"/>
        <name val="Arial"/>
        <scheme val="none"/>
      </font>
      <numFmt numFmtId="13" formatCode="0%"/>
      <fill>
        <patternFill patternType="solid">
          <fgColor indexed="64"/>
          <bgColor rgb="FFD9F6FF"/>
        </patternFill>
      </fill>
      <border diagonalUp="0" diagonalDown="0" outline="0">
        <left style="thin">
          <color indexed="64"/>
        </left>
        <right/>
        <top style="thin">
          <color indexed="64"/>
        </top>
        <bottom/>
      </border>
    </dxf>
    <dxf>
      <font>
        <b val="0"/>
        <i val="0"/>
        <strike val="0"/>
        <condense val="0"/>
        <extend val="0"/>
        <outline val="0"/>
        <shadow val="0"/>
        <u val="none"/>
        <vertAlign val="baseline"/>
        <sz val="10"/>
        <color auto="1"/>
        <name val="Arial"/>
        <scheme val="none"/>
      </font>
      <numFmt numFmtId="10" formatCode="&quot;$&quot;#,##0_);[Red]\(&quot;$&quot;#,##0\)"/>
      <fill>
        <patternFill patternType="solid">
          <fgColor indexed="64"/>
          <bgColor rgb="FFD9F6FF"/>
        </patternFill>
      </fill>
      <alignment horizontal="center" vertical="bottom" textRotation="0" wrapText="0" indent="0" justifyLastLine="0" shrinkToFit="0" readingOrder="0"/>
      <border diagonalUp="0" diagonalDown="0">
        <left style="thin">
          <color indexed="64"/>
        </left>
        <right/>
        <top style="thin">
          <color theme="4"/>
        </top>
        <bottom/>
        <vertical/>
        <horizontal/>
      </border>
      <protection locked="0" hidden="0"/>
    </dxf>
    <dxf>
      <font>
        <b val="0"/>
        <i val="0"/>
        <strike val="0"/>
        <condense val="0"/>
        <extend val="0"/>
        <outline val="0"/>
        <shadow val="0"/>
        <u val="none"/>
        <vertAlign val="baseline"/>
        <sz val="10"/>
        <color auto="1"/>
        <name val="Arial"/>
        <scheme val="none"/>
      </font>
      <numFmt numFmtId="10" formatCode="&quot;$&quot;#,##0_);[Red]\(&quot;$&quot;#,##0\)"/>
      <fill>
        <patternFill patternType="solid">
          <fgColor indexed="64"/>
          <bgColor rgb="FFD9F6FF"/>
        </patternFill>
      </fill>
      <alignment horizontal="center" vertical="bottom" textRotation="0" wrapText="0"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8"/>
        <color theme="1"/>
        <name val="Arial"/>
        <scheme val="none"/>
      </font>
      <fill>
        <patternFill patternType="solid">
          <fgColor indexed="64"/>
          <bgColor rgb="FFD9F6FF"/>
        </patternFill>
      </fill>
      <border diagonalUp="0" diagonalDown="0">
        <left style="thin">
          <color indexed="64"/>
        </left>
        <right/>
        <top style="thin">
          <color theme="4"/>
        </top>
        <bottom/>
        <vertical/>
        <horizontal/>
      </border>
      <protection locked="0" hidden="0"/>
    </dxf>
    <dxf>
      <font>
        <b val="0"/>
        <i val="0"/>
        <strike val="0"/>
        <condense val="0"/>
        <extend val="0"/>
        <outline val="0"/>
        <shadow val="0"/>
        <u val="none"/>
        <vertAlign val="baseline"/>
        <sz val="8"/>
        <color theme="1"/>
        <name val="Arial"/>
        <scheme val="none"/>
      </font>
      <numFmt numFmtId="0" formatCode="General"/>
      <fill>
        <patternFill patternType="solid">
          <fgColor indexed="64"/>
          <bgColor rgb="FFD9F6FF"/>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Arial"/>
        <scheme val="none"/>
      </font>
      <fill>
        <patternFill patternType="solid">
          <fgColor indexed="64"/>
          <bgColor rgb="FFD9F6FF"/>
        </patternFill>
      </fill>
      <border diagonalUp="0" diagonalDown="0">
        <left style="thin">
          <color theme="4"/>
        </left>
        <right/>
        <top style="thin">
          <color theme="4"/>
        </top>
        <bottom/>
        <vertical/>
        <horizontal/>
      </border>
      <protection locked="0" hidden="0"/>
    </dxf>
    <dxf>
      <font>
        <b val="0"/>
        <i val="0"/>
        <strike val="0"/>
        <condense val="0"/>
        <extend val="0"/>
        <outline val="0"/>
        <shadow val="0"/>
        <u val="none"/>
        <vertAlign val="baseline"/>
        <sz val="11"/>
        <color theme="1"/>
        <name val="Arial"/>
        <scheme val="none"/>
      </font>
      <numFmt numFmtId="0" formatCode="General"/>
      <fill>
        <patternFill patternType="solid">
          <fgColor indexed="64"/>
          <bgColor rgb="FFD9F6FF"/>
        </patternFill>
      </fill>
      <border diagonalUp="0" diagonalDown="0" outline="0">
        <left style="thin">
          <color indexed="64"/>
        </left>
        <right/>
        <top style="thin">
          <color indexed="64"/>
        </top>
        <bottom/>
      </border>
    </dxf>
    <dxf>
      <border outline="0">
        <right style="medium">
          <color indexed="64"/>
        </right>
      </border>
    </dxf>
    <dxf>
      <font>
        <b val="0"/>
        <i val="0"/>
        <strike val="0"/>
        <condense val="0"/>
        <extend val="0"/>
        <outline val="0"/>
        <shadow val="0"/>
        <u val="none"/>
        <vertAlign val="baseline"/>
        <sz val="10"/>
        <color theme="1"/>
        <name val="Arial"/>
        <scheme val="none"/>
      </font>
    </dxf>
    <dxf>
      <font>
        <b val="0"/>
        <i val="0"/>
        <strike val="0"/>
        <condense val="0"/>
        <extend val="0"/>
        <outline val="0"/>
        <shadow val="0"/>
        <u val="none"/>
        <vertAlign val="baseline"/>
        <sz val="10"/>
        <color theme="1"/>
        <name val="Arial"/>
        <scheme val="none"/>
      </font>
    </dxf>
    <dxf>
      <font>
        <b val="0"/>
        <i val="0"/>
        <strike val="0"/>
        <condense val="0"/>
        <extend val="0"/>
        <outline val="0"/>
        <shadow val="0"/>
        <u val="none"/>
        <vertAlign val="baseline"/>
        <sz val="10"/>
        <color auto="1"/>
        <name val="Arial"/>
        <scheme val="none"/>
      </font>
    </dxf>
    <dxf>
      <border diagonalUp="0" diagonalDown="0" outline="0">
        <left/>
        <right/>
        <top/>
        <bottom/>
      </border>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style="hair">
          <color indexed="64"/>
        </right>
        <top/>
        <bottom/>
        <vertical/>
        <horizontal/>
      </border>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style="hair">
          <color indexed="64"/>
        </right>
        <top style="medium">
          <color indexed="64"/>
        </top>
        <bottom/>
      </border>
    </dxf>
    <dxf>
      <font>
        <b val="0"/>
        <i val="0"/>
        <strike val="0"/>
        <condense val="0"/>
        <extend val="0"/>
        <outline val="0"/>
        <shadow val="0"/>
        <u val="none"/>
        <vertAlign val="baseline"/>
        <sz val="10"/>
        <color auto="1"/>
        <name val="Arial"/>
        <scheme val="none"/>
      </font>
    </dxf>
    <dxf>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style="hair">
          <color indexed="64"/>
        </right>
        <top/>
        <bottom/>
        <vertical/>
        <horizontal/>
      </border>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style="hair">
          <color indexed="64"/>
        </right>
        <top style="medium">
          <color indexed="64"/>
        </top>
        <bottom/>
      </border>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style="medium">
          <color indexed="64"/>
        </top>
        <bottom/>
      </border>
      <protection locked="0" hidden="0"/>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style="hair">
          <color indexed="64"/>
        </right>
        <top/>
        <bottom/>
        <vertical/>
        <horizontal/>
      </border>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style="hair">
          <color indexed="64"/>
        </right>
        <top style="medium">
          <color indexed="64"/>
        </top>
        <bottom/>
      </border>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style="hair">
          <color indexed="64"/>
        </right>
        <top/>
        <bottom/>
        <vertical/>
        <horizontal/>
      </border>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style="hair">
          <color indexed="64"/>
        </right>
        <top style="medium">
          <color indexed="64"/>
        </top>
        <bottom/>
      </border>
    </dxf>
    <dxf>
      <font>
        <b val="0"/>
        <i val="0"/>
        <strike val="0"/>
        <condense val="0"/>
        <extend val="0"/>
        <outline val="0"/>
        <shadow val="0"/>
        <u val="none"/>
        <vertAlign val="baseline"/>
        <sz val="10"/>
        <color auto="1"/>
        <name val="Arial"/>
        <scheme val="none"/>
      </font>
    </dxf>
    <dxf>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medium">
          <color indexed="64"/>
        </right>
        <top/>
        <bottom/>
        <vertical/>
        <horizontal/>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style="medium">
          <color indexed="64"/>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left/>
        <right style="hair">
          <color indexed="64"/>
        </right>
        <top/>
        <bottom/>
        <vertical/>
        <horizontal/>
      </border>
      <protection locked="0" hidden="0"/>
    </dxf>
    <dxf>
      <fill>
        <patternFill patternType="solid">
          <fgColor indexed="64"/>
          <bgColor rgb="FFD9F6FF"/>
        </patternFill>
      </fill>
      <border diagonalUp="0" diagonalDown="0" outline="0">
        <left/>
        <right style="hair">
          <color indexed="64"/>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protection locked="0" hidden="0"/>
    </dxf>
    <dxf>
      <fill>
        <patternFill patternType="solid">
          <fgColor indexed="64"/>
          <bgColor rgb="FFD9F6FF"/>
        </patternFill>
      </fill>
      <border diagonalUp="0" diagonalDown="0" outline="0">
        <left/>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protection locked="0" hidden="0"/>
    </dxf>
    <dxf>
      <fill>
        <patternFill patternType="solid">
          <fgColor indexed="64"/>
          <bgColor rgb="FFD9F6FF"/>
        </patternFill>
      </fill>
      <border diagonalUp="0" diagonalDown="0" outline="0">
        <left/>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protection locked="0" hidden="0"/>
    </dxf>
    <dxf>
      <fill>
        <patternFill patternType="solid">
          <fgColor indexed="64"/>
          <bgColor rgb="FFD9F6FF"/>
        </patternFill>
      </fill>
      <border diagonalUp="0" diagonalDown="0" outline="0">
        <left/>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border diagonalUp="0" diagonalDown="0" outline="0">
        <left/>
        <right/>
        <top/>
        <bottom/>
      </border>
      <protection locked="0" hidden="0"/>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border diagonalUp="0" diagonalDown="0">
        <left/>
        <right style="medium">
          <color indexed="64"/>
        </right>
        <top/>
        <bottom/>
        <vertical/>
        <horizontal/>
      </border>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border diagonalUp="0" diagonalDown="0" outline="0">
        <left/>
        <right style="medium">
          <color indexed="64"/>
        </right>
        <top/>
        <bottom/>
      </border>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border diagonalUp="0" diagonalDown="0" outline="0">
        <left/>
        <right/>
        <top/>
        <bottom/>
      </border>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border diagonalUp="0" diagonalDown="0" outline="0">
        <left/>
        <right/>
        <top/>
        <bottom/>
      </border>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dxf>
    <dxf>
      <font>
        <b/>
        <i val="0"/>
        <strike val="0"/>
        <condense val="0"/>
        <extend val="0"/>
        <outline val="0"/>
        <shadow val="0"/>
        <u val="none"/>
        <vertAlign val="baseline"/>
        <sz val="10"/>
        <color auto="1"/>
        <name val="Arial"/>
        <scheme val="none"/>
      </font>
      <alignment horizontal="left" vertical="center" textRotation="0" wrapText="0" indent="0" justifyLastLine="0" shrinkToFit="0" readingOrder="0"/>
      <border diagonalUp="0" diagonalDown="0" outline="0">
        <left/>
        <right/>
        <top/>
        <bottom/>
      </border>
    </dxf>
    <dxf>
      <border outline="0">
        <left style="thin">
          <color indexed="64"/>
        </left>
        <right style="medium">
          <color indexed="64"/>
        </right>
        <top style="medium">
          <color indexed="64"/>
        </top>
      </border>
    </dxf>
    <dxf>
      <font>
        <b val="0"/>
        <i val="0"/>
        <strike val="0"/>
        <condense val="0"/>
        <extend val="0"/>
        <outline val="0"/>
        <shadow val="0"/>
        <u val="none"/>
        <vertAlign val="baseline"/>
        <sz val="10"/>
        <color auto="1"/>
        <name val="Arial"/>
        <scheme val="none"/>
      </font>
      <fill>
        <patternFill patternType="solid">
          <fgColor indexed="64"/>
          <bgColor rgb="FFD9F6FF"/>
        </patternFill>
      </fill>
      <protection locked="0" hidden="0"/>
    </dxf>
    <dxf>
      <font>
        <b val="0"/>
        <i val="0"/>
        <strike val="0"/>
        <condense val="0"/>
        <extend val="0"/>
        <outline val="0"/>
        <shadow val="0"/>
        <u val="none"/>
        <vertAlign val="baseline"/>
        <sz val="10"/>
        <color auto="1"/>
        <name val="Arial"/>
        <scheme val="none"/>
      </font>
      <fill>
        <patternFill patternType="solid">
          <fgColor indexed="64"/>
          <bgColor rgb="FFD9F6FF"/>
        </patternFill>
      </fill>
      <protection locked="0" hidden="0"/>
    </dxf>
    <dxf>
      <font>
        <b val="0"/>
        <i val="0"/>
        <strike val="0"/>
        <condense val="0"/>
        <extend val="0"/>
        <outline val="0"/>
        <shadow val="0"/>
        <u val="none"/>
        <vertAlign val="baseline"/>
        <sz val="10"/>
        <color auto="1"/>
        <name val="Arial"/>
        <scheme val="none"/>
      </font>
      <numFmt numFmtId="164" formatCode="0.0%"/>
      <fill>
        <patternFill patternType="solid">
          <fgColor indexed="64"/>
          <bgColor rgb="FFD9F6FF"/>
        </patternFill>
      </fill>
      <protection locked="0" hidden="0"/>
    </dxf>
    <dxf>
      <font>
        <b val="0"/>
        <i val="0"/>
        <strike val="0"/>
        <condense val="0"/>
        <extend val="0"/>
        <outline val="0"/>
        <shadow val="0"/>
        <u val="none"/>
        <vertAlign val="baseline"/>
        <sz val="10"/>
        <color auto="1"/>
        <name val="Arial"/>
        <scheme val="none"/>
      </font>
      <numFmt numFmtId="164" formatCode="0.0%"/>
      <fill>
        <patternFill patternType="none">
          <fgColor indexed="64"/>
          <bgColor indexed="65"/>
        </patternFill>
      </fill>
      <border diagonalUp="0" diagonalDown="0" outline="0">
        <left/>
        <right/>
        <top/>
        <bottom/>
      </border>
      <protection locked="1" hidden="0"/>
    </dxf>
    <dxf>
      <font>
        <b val="0"/>
        <i val="0"/>
        <strike val="0"/>
        <condense val="0"/>
        <extend val="0"/>
        <outline val="0"/>
        <shadow val="0"/>
        <u val="none"/>
        <vertAlign val="baseline"/>
        <sz val="10"/>
        <color auto="1"/>
        <name val="Arial"/>
        <scheme val="none"/>
      </font>
      <fill>
        <patternFill patternType="none">
          <fgColor indexed="64"/>
          <bgColor auto="1"/>
        </patternFill>
      </fill>
      <protection locked="0" hidden="0"/>
    </dxf>
    <dxf>
      <font>
        <b val="0"/>
        <i val="0"/>
        <strike val="0"/>
        <condense val="0"/>
        <extend val="0"/>
        <outline val="0"/>
        <shadow val="0"/>
        <u val="none"/>
        <vertAlign val="baseline"/>
        <sz val="10"/>
        <color auto="1"/>
        <name val="Arial"/>
        <scheme val="none"/>
      </font>
      <border diagonalUp="0" diagonalDown="0" outline="0">
        <left/>
        <right/>
        <top/>
        <bottom/>
      </border>
      <protection locked="0" hidden="0"/>
    </dxf>
    <dxf>
      <font>
        <b val="0"/>
        <i val="0"/>
        <strike val="0"/>
        <condense val="0"/>
        <extend val="0"/>
        <outline val="0"/>
        <shadow val="0"/>
        <u val="none"/>
        <vertAlign val="baseline"/>
        <sz val="10"/>
        <color auto="1"/>
        <name val="Arial"/>
        <scheme val="none"/>
      </font>
      <fill>
        <patternFill patternType="none">
          <fgColor indexed="64"/>
          <bgColor auto="1"/>
        </patternFill>
      </fill>
      <protection locked="0" hidden="0"/>
    </dxf>
    <dxf>
      <font>
        <b val="0"/>
        <i val="0"/>
        <strike val="0"/>
        <condense val="0"/>
        <extend val="0"/>
        <outline val="0"/>
        <shadow val="0"/>
        <u val="none"/>
        <vertAlign val="baseline"/>
        <sz val="10"/>
        <color auto="1"/>
        <name val="Arial"/>
        <scheme val="none"/>
      </font>
      <border diagonalUp="0" diagonalDown="0" outline="0">
        <left/>
        <right/>
        <top/>
        <bottom/>
      </border>
      <protection locked="0" hidden="0"/>
    </dxf>
    <dxf>
      <border outline="0">
        <left style="medium">
          <color indexed="64"/>
        </left>
        <right style="medium">
          <color indexed="64"/>
        </right>
        <bottom style="medium">
          <color indexed="64"/>
        </bottom>
      </border>
    </dxf>
    <dxf>
      <fill>
        <patternFill patternType="none">
          <fgColor indexed="64"/>
          <bgColor auto="1"/>
        </patternFill>
      </fill>
    </dxf>
    <dxf>
      <fill>
        <patternFill patternType="none">
          <fgColor indexed="64"/>
          <bgColor auto="1"/>
        </patternFill>
      </fill>
    </dxf>
    <dxf>
      <fill>
        <patternFill>
          <bgColor theme="9"/>
        </patternFill>
      </fill>
    </dxf>
    <dxf>
      <fill>
        <patternFill>
          <bgColor theme="5" tint="0.59996337778862885"/>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numFmt numFmtId="34" formatCode="_(&quot;$&quot;* #,##0.00_);_(&quot;$&quot;* \(#,##0.00\);_(&quot;$&quot;* &quot;-&quot;??_);_(@_)"/>
      <fill>
        <patternFill patternType="solid">
          <fgColor indexed="64"/>
          <bgColor theme="0"/>
        </patternFill>
      </fill>
      <alignment horizontal="center" vertical="bottom" textRotation="0" wrapText="0" indent="0" justifyLastLine="0" shrinkToFit="0" readingOrder="0"/>
      <border diagonalUp="0" diagonalDown="0">
        <left/>
        <right style="medium">
          <color indexed="64"/>
        </right>
        <top/>
        <bottom/>
      </border>
      <protection locked="1" hidden="0"/>
    </dxf>
    <dxf>
      <numFmt numFmtId="34" formatCode="_(&quot;$&quot;* #,##0.00_);_(&quot;$&quot;* \(#,##0.00\);_(&quot;$&quot;* &quot;-&quot;??_);_(@_)"/>
      <fill>
        <patternFill patternType="solid">
          <fgColor indexed="64"/>
          <bgColor theme="0"/>
        </patternFill>
      </fill>
      <alignment horizontal="center" vertical="bottom" textRotation="0" wrapText="0" indent="0" justifyLastLine="0" shrinkToFit="0" readingOrder="0"/>
      <protection locked="1" hidden="0"/>
    </dxf>
    <dxf>
      <numFmt numFmtId="34" formatCode="_(&quot;$&quot;* #,##0.00_);_(&quot;$&quot;* \(#,##0.00\);_(&quot;$&quot;* &quot;-&quot;??_);_(@_)"/>
      <fill>
        <patternFill patternType="solid">
          <fgColor indexed="64"/>
          <bgColor rgb="FFFFFFD9"/>
        </patternFill>
      </fill>
      <alignment horizontal="center" vertical="bottom" textRotation="0" wrapText="0" indent="0" justifyLastLine="0" shrinkToFit="0" readingOrder="0"/>
      <protection locked="1" hidden="0"/>
    </dxf>
    <dxf>
      <numFmt numFmtId="34" formatCode="_(&quot;$&quot;* #,##0.00_);_(&quot;$&quot;* \(#,##0.00\);_(&quot;$&quot;* &quot;-&quot;??_);_(@_)"/>
      <fill>
        <patternFill patternType="solid">
          <fgColor indexed="64"/>
          <bgColor rgb="FFFFFFD9"/>
        </patternFill>
      </fill>
      <alignment horizontal="center" vertical="bottom" textRotation="0" wrapText="0" indent="0" justifyLastLine="0" shrinkToFit="0" readingOrder="0"/>
      <protection locked="1" hidden="0"/>
    </dxf>
    <dxf>
      <numFmt numFmtId="34" formatCode="_(&quot;$&quot;* #,##0.00_);_(&quot;$&quot;* \(#,##0.00\);_(&quot;$&quot;* &quot;-&quot;??_);_(@_)"/>
      <fill>
        <patternFill patternType="solid">
          <fgColor indexed="64"/>
          <bgColor theme="0"/>
        </patternFill>
      </fill>
      <alignment horizontal="center" vertical="bottom" textRotation="0" wrapText="0" indent="0" justifyLastLine="0" shrinkToFit="0" readingOrder="0"/>
      <protection locked="1" hidden="0"/>
    </dxf>
    <dxf>
      <numFmt numFmtId="34" formatCode="_(&quot;$&quot;* #,##0.00_);_(&quot;$&quot;* \(#,##0.00\);_(&quot;$&quot;* &quot;-&quot;??_);_(@_)"/>
      <fill>
        <patternFill patternType="solid">
          <fgColor indexed="64"/>
          <bgColor theme="0"/>
        </patternFill>
      </fill>
      <alignment horizontal="center" vertical="bottom" textRotation="0" wrapText="0" indent="0" justifyLastLine="0" shrinkToFit="0" readingOrder="0"/>
      <protection locked="1" hidden="0"/>
    </dxf>
    <dxf>
      <numFmt numFmtId="34" formatCode="_(&quot;$&quot;* #,##0.00_);_(&quot;$&quot;* \(#,##0.00\);_(&quot;$&quot;* &quot;-&quot;??_);_(@_)"/>
      <fill>
        <patternFill patternType="solid">
          <fgColor indexed="64"/>
          <bgColor rgb="FFFFFFD9"/>
        </patternFill>
      </fill>
      <alignment horizontal="center" vertical="bottom" textRotation="0" wrapText="0" indent="0" justifyLastLine="0" shrinkToFit="0" readingOrder="0"/>
      <protection locked="1" hidden="0"/>
    </dxf>
    <dxf>
      <numFmt numFmtId="34" formatCode="_(&quot;$&quot;* #,##0.00_);_(&quot;$&quot;* \(#,##0.00\);_(&quot;$&quot;* &quot;-&quot;??_);_(@_)"/>
      <fill>
        <patternFill patternType="solid">
          <fgColor indexed="64"/>
          <bgColor rgb="FFFFFFD9"/>
        </patternFill>
      </fill>
      <alignment horizontal="center" vertical="bottom" textRotation="0" wrapText="0" indent="0" justifyLastLine="0" shrinkToFit="0" readingOrder="0"/>
      <protection locked="1" hidden="0"/>
    </dxf>
    <dxf>
      <numFmt numFmtId="34" formatCode="_(&quot;$&quot;* #,##0.00_);_(&quot;$&quot;* \(#,##0.00\);_(&quot;$&quot;* &quot;-&quot;??_);_(@_)"/>
      <fill>
        <patternFill patternType="solid">
          <fgColor indexed="64"/>
          <bgColor theme="0"/>
        </patternFill>
      </fill>
      <alignment horizontal="center" vertical="bottom" textRotation="0" wrapText="0" indent="0" justifyLastLine="0" shrinkToFit="0" readingOrder="0"/>
      <protection locked="1" hidden="0"/>
    </dxf>
    <dxf>
      <numFmt numFmtId="34" formatCode="_(&quot;$&quot;* #,##0.00_);_(&quot;$&quot;* \(#,##0.00\);_(&quot;$&quot;* &quot;-&quot;??_);_(@_)"/>
      <fill>
        <patternFill patternType="solid">
          <fgColor indexed="64"/>
          <bgColor theme="0"/>
        </patternFill>
      </fill>
      <alignment horizontal="center" vertical="bottom" textRotation="0" wrapText="0" indent="0" justifyLastLine="0" shrinkToFit="0" readingOrder="0"/>
      <protection locked="1" hidden="0"/>
    </dxf>
    <dxf>
      <numFmt numFmtId="34" formatCode="_(&quot;$&quot;* #,##0.00_);_(&quot;$&quot;* \(#,##0.00\);_(&quot;$&quot;* &quot;-&quot;??_);_(@_)"/>
      <fill>
        <patternFill patternType="solid">
          <fgColor indexed="64"/>
          <bgColor rgb="FFFFFFD9"/>
        </patternFill>
      </fill>
      <alignment horizontal="center" vertical="bottom" textRotation="0" wrapText="0" indent="0" justifyLastLine="0" shrinkToFit="0" readingOrder="0"/>
      <protection locked="1" hidden="0"/>
    </dxf>
    <dxf>
      <numFmt numFmtId="34" formatCode="_(&quot;$&quot;* #,##0.00_);_(&quot;$&quot;* \(#,##0.00\);_(&quot;$&quot;* &quot;-&quot;??_);_(@_)"/>
      <fill>
        <patternFill patternType="solid">
          <fgColor indexed="64"/>
          <bgColor rgb="FFFFFFD9"/>
        </patternFill>
      </fill>
      <alignment horizontal="center" vertical="bottom" textRotation="0" wrapText="0" indent="0" justifyLastLine="0" shrinkToFit="0" readingOrder="0"/>
      <protection locked="1" hidden="0"/>
    </dxf>
    <dxf>
      <fill>
        <patternFill patternType="solid">
          <fgColor indexed="64"/>
          <bgColor rgb="FFFFFFFF"/>
        </patternFill>
      </fill>
      <border diagonalUp="0" diagonalDown="0">
        <left/>
        <right style="medium">
          <color indexed="64"/>
        </right>
        <top/>
        <bottom/>
      </border>
      <protection locked="1" hidden="0"/>
    </dxf>
    <dxf>
      <font>
        <b val="0"/>
        <i val="0"/>
        <strike val="0"/>
        <condense val="0"/>
        <extend val="0"/>
        <outline val="0"/>
        <shadow val="0"/>
        <u val="none"/>
        <vertAlign val="baseline"/>
        <sz val="10"/>
        <color auto="1"/>
        <name val="Arial"/>
        <scheme val="none"/>
      </font>
      <fill>
        <patternFill patternType="solid">
          <fgColor indexed="64"/>
          <bgColor theme="0"/>
        </patternFill>
      </fill>
      <border diagonalUp="0" diagonalDown="0">
        <left style="medium">
          <color indexed="64"/>
        </left>
        <right/>
        <top/>
        <bottom/>
      </border>
      <protection locked="1" hidden="0"/>
    </dxf>
    <dxf>
      <font>
        <b val="0"/>
        <i val="0"/>
        <strike val="0"/>
        <condense val="0"/>
        <extend val="0"/>
        <outline val="0"/>
        <shadow val="0"/>
        <u val="none"/>
        <vertAlign val="baseline"/>
        <sz val="10"/>
        <color auto="1"/>
        <name val="Arial"/>
        <scheme val="none"/>
      </font>
    </dxf>
    <dxf>
      <protection locked="1" hidden="0"/>
    </dxf>
    <dxf>
      <protection locked="1" hidden="0"/>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colors>
    <mruColors>
      <color rgb="FFFFFFD9"/>
      <color rgb="FFD9F6FF"/>
      <color rgb="FFFFFF99"/>
      <color rgb="FFFFFFFF"/>
      <color rgb="FFEFF5FF"/>
      <color rgb="FFDAE6FE"/>
      <color rgb="FFFFFFCC"/>
      <color rgb="FFABEB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20</xdr:col>
      <xdr:colOff>76200</xdr:colOff>
      <xdr:row>0</xdr:row>
      <xdr:rowOff>238126</xdr:rowOff>
    </xdr:from>
    <xdr:to>
      <xdr:col>23</xdr:col>
      <xdr:colOff>133351</xdr:colOff>
      <xdr:row>3</xdr:row>
      <xdr:rowOff>336655</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030450" y="238126"/>
          <a:ext cx="2066926" cy="9272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76200</xdr:colOff>
      <xdr:row>0</xdr:row>
      <xdr:rowOff>238126</xdr:rowOff>
    </xdr:from>
    <xdr:to>
      <xdr:col>22</xdr:col>
      <xdr:colOff>847726</xdr:colOff>
      <xdr:row>3</xdr:row>
      <xdr:rowOff>336655</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030450" y="238126"/>
          <a:ext cx="2066926" cy="927204"/>
        </a:xfrm>
        <a:prstGeom prst="rect">
          <a:avLst/>
        </a:prstGeom>
      </xdr:spPr>
    </xdr:pic>
    <xdr:clientData/>
  </xdr:twoCellAnchor>
</xdr:wsDr>
</file>

<file path=xl/tables/table1.xml><?xml version="1.0" encoding="utf-8"?>
<table xmlns="http://schemas.openxmlformats.org/spreadsheetml/2006/main" id="2" name="Table2" displayName="Table2" ref="B6:O10" headerRowCount="0" totalsRowShown="0" headerRowDxfId="399" dataDxfId="398">
  <tableColumns count="14">
    <tableColumn id="1" name="Column1" headerRowDxfId="397" dataDxfId="396" dataCellStyle="Currency"/>
    <tableColumn id="2" name="Column2" dataDxfId="395"/>
    <tableColumn id="3" name="Column3" dataDxfId="394">
      <calculatedColumnFormula>SUMIF('Non Federal Detail'!$B$11:$AL$30, Table2[[#This Row],[Column1]], 'Non Federal Detail'!I$11:I$30)</calculatedColumnFormula>
    </tableColumn>
    <tableColumn id="9" name="Column9" dataDxfId="393">
      <calculatedColumnFormula>SUMIF('Non Federal Detail'!$B$11:$AL$30, Table2[[#This Row],[Column1]], 'Non Federal Detail'!J$11:J$30)</calculatedColumnFormula>
    </tableColumn>
    <tableColumn id="4" name="Column4" dataDxfId="392">
      <calculatedColumnFormula>SUMIF('Non Federal Detail'!$B$11:$AL$30, Table2[[#This Row],[Column1]], 'Non Federal Detail'!P$11:P$30)</calculatedColumnFormula>
    </tableColumn>
    <tableColumn id="10" name="Column10" dataDxfId="391">
      <calculatedColumnFormula>SUMIF('Non Federal Detail'!$B$11:$AL$30, Table2[[#This Row],[Column1]], 'Non Federal Detail'!Q$11:Q$30)</calculatedColumnFormula>
    </tableColumn>
    <tableColumn id="5" name="Column5" dataDxfId="390">
      <calculatedColumnFormula>SUMIF('Non Federal Detail'!$B$11:$AL$30, Table2[[#This Row],[Column1]], 'Non Federal Detail'!W$11:W$30)</calculatedColumnFormula>
    </tableColumn>
    <tableColumn id="11" name="Column11" dataDxfId="389">
      <calculatedColumnFormula>SUMIF('Non Federal Detail'!$B$11:$AL$30, Table2[[#This Row],[Column1]], 'Non Federal Detail'!X$11:X$30)</calculatedColumnFormula>
    </tableColumn>
    <tableColumn id="6" name="Column6" dataDxfId="388">
      <calculatedColumnFormula>SUMIF('Non Federal Detail'!$B$11:$AL$30, Table2[[#This Row],[Column1]], 'Non Federal Detail'!AD$11:AD$30)</calculatedColumnFormula>
    </tableColumn>
    <tableColumn id="12" name="Column12" dataDxfId="387">
      <calculatedColumnFormula>SUMIF('Non Federal Detail'!$B$11:$AL$30, Table2[[#This Row],[Column1]], 'Non Federal Detail'!AE$11:AE$30)</calculatedColumnFormula>
    </tableColumn>
    <tableColumn id="7" name="Column7" dataDxfId="386">
      <calculatedColumnFormula>SUMIF('Non Federal Detail'!$B$11:$AL$30, Table2[[#This Row],[Column1]], 'Non Federal Detail'!AK$11:AK$30)</calculatedColumnFormula>
    </tableColumn>
    <tableColumn id="8" name="Column8" dataDxfId="385">
      <calculatedColumnFormula>SUMIF('Non Federal Detail'!$B$11:$AL$30, Table2[[#This Row],[Column1]], 'Non Federal Detail'!AL$11:AL$30)</calculatedColumnFormula>
    </tableColumn>
    <tableColumn id="13" name="Column13" dataDxfId="384">
      <calculatedColumnFormula>SUM(Table2[[#This Row],[Column3]], Table2[[#This Row],[Column4]], Table2[[#This Row],[Column5]], Table2[[#This Row],[Column6]], Table2[[#This Row],[Column7]])</calculatedColumnFormula>
    </tableColumn>
    <tableColumn id="14" name="Column14" dataDxfId="383">
      <calculatedColumnFormula>SUM(Table2[[#This Row],[Column9]],Table2[[#This Row],[Column10]],Table2[[#This Row],[Column11]],Table2[[#This Row],[Column12]],Table2[[#This Row],[Column8]])</calculatedColumnFormula>
    </tableColumn>
  </tableColumns>
  <tableStyleInfo showFirstColumn="0" showLastColumn="0" showRowStripes="0" showColumnStripes="0"/>
</table>
</file>

<file path=xl/tables/table2.xml><?xml version="1.0" encoding="utf-8"?>
<table xmlns="http://schemas.openxmlformats.org/spreadsheetml/2006/main" id="3" name="Table3" displayName="Table3" ref="L3:N7" headerRowCount="0" totalsRowShown="0" headerRowDxfId="370" dataDxfId="369" tableBorderDxfId="368">
  <tableColumns count="3">
    <tableColumn id="1" name="Column1" headerRowDxfId="367" dataDxfId="366" headerRowCellStyle="Currency" dataCellStyle="Currency"/>
    <tableColumn id="2" name="Column2" headerRowDxfId="365" dataDxfId="364" headerRowCellStyle="Currency" dataCellStyle="Currency"/>
    <tableColumn id="3" name="Column3" headerRowDxfId="363" dataDxfId="362" headerRowCellStyle="Percent" dataCellStyle="Percent"/>
  </tableColumns>
  <tableStyleInfo name="TableStyleLight8" showFirstColumn="0" showLastColumn="0" showRowStripes="1" showColumnStripes="0"/>
</table>
</file>

<file path=xl/tables/table3.xml><?xml version="1.0" encoding="utf-8"?>
<table xmlns="http://schemas.openxmlformats.org/spreadsheetml/2006/main" id="4" name="NonPersonnel" displayName="NonPersonnel" ref="A35:AQ64" headerRowCount="0" totalsRowShown="0" headerRowDxfId="361" dataDxfId="360" tableBorderDxfId="359" headerRowCellStyle="Currency" dataCellStyle="Currency">
  <tableColumns count="43">
    <tableColumn id="1" name="Column1" headerRowDxfId="358" dataDxfId="357"/>
    <tableColumn id="2" name="Column2" headerRowDxfId="356" dataDxfId="355"/>
    <tableColumn id="3" name="Column3" headerRowDxfId="354" dataDxfId="353"/>
    <tableColumn id="4" name="Column4" headerRowDxfId="352" dataDxfId="351"/>
    <tableColumn id="5" name="Column5" headerRowDxfId="350" dataDxfId="349"/>
    <tableColumn id="6" name="Column6" headerRowDxfId="348" dataDxfId="347"/>
    <tableColumn id="7" name="Column7" headerRowDxfId="346" dataDxfId="345"/>
    <tableColumn id="8" name="Column8" headerRowDxfId="344" dataDxfId="343"/>
    <tableColumn id="9" name="Column9" headerRowDxfId="342" dataDxfId="341"/>
    <tableColumn id="10" name="Column10" headerRowDxfId="340" dataDxfId="339" headerRowCellStyle="Currency" dataCellStyle="Currency"/>
    <tableColumn id="11" name="Column11"/>
    <tableColumn id="12" name="Column12" headerRowDxfId="338" dataDxfId="337" headerRowCellStyle="Currency" dataCellStyle="Currency"/>
    <tableColumn id="13" name="Column13" headerRowDxfId="336" dataDxfId="335" headerRowCellStyle="Currency" dataCellStyle="Currency"/>
    <tableColumn id="14" name="Column14" headerRowDxfId="334" dataDxfId="333" headerRowCellStyle="Currency" dataCellStyle="Currency"/>
    <tableColumn id="15" name="Column15" headerRowDxfId="332" dataDxfId="331"/>
    <tableColumn id="16" name="Column16" headerRowDxfId="330" dataDxfId="329" headerRowCellStyle="Currency" dataCellStyle="Currency"/>
    <tableColumn id="17" name="Column17" headerRowDxfId="328" dataDxfId="327" headerRowCellStyle="Currency" dataCellStyle="Currency"/>
    <tableColumn id="18" name="Column18"/>
    <tableColumn id="19" name="Column19" headerRowDxfId="326" dataDxfId="325" headerRowCellStyle="Currency" dataCellStyle="Currency"/>
    <tableColumn id="20" name="Column20" headerRowDxfId="324" dataDxfId="323" headerRowCellStyle="Currency" dataCellStyle="Currency"/>
    <tableColumn id="21" name="Column21" headerRowDxfId="322" dataDxfId="321" headerRowCellStyle="Currency" dataCellStyle="Currency"/>
    <tableColumn id="22" name="Column22" headerRowDxfId="320" dataDxfId="319" headerRowCellStyle="Currency"/>
    <tableColumn id="23" name="Column23" headerRowDxfId="318" dataDxfId="317" headerRowCellStyle="Currency" dataCellStyle="Currency"/>
    <tableColumn id="24" name="Column24" headerRowDxfId="316" dataDxfId="315" headerRowCellStyle="Currency" dataCellStyle="Currency"/>
    <tableColumn id="25" name="Column25"/>
    <tableColumn id="26" name="Column26" headerRowDxfId="314" dataDxfId="313" headerRowCellStyle="Currency" dataCellStyle="Currency"/>
    <tableColumn id="27" name="Column27" headerRowDxfId="312" dataDxfId="311" headerRowCellStyle="Currency" dataCellStyle="Currency"/>
    <tableColumn id="28" name="Column28" headerRowDxfId="310" dataDxfId="309" headerRowCellStyle="Currency" dataCellStyle="Currency"/>
    <tableColumn id="29" name="Column29" headerRowDxfId="308" dataDxfId="307" headerRowCellStyle="Currency"/>
    <tableColumn id="30" name="Column30" headerRowDxfId="306" dataDxfId="305" headerRowCellStyle="Currency" dataCellStyle="Currency"/>
    <tableColumn id="31" name="Column31" headerRowDxfId="304" dataDxfId="303" headerRowCellStyle="Currency" dataCellStyle="Currency"/>
    <tableColumn id="32" name="Column32"/>
    <tableColumn id="33" name="Column33" headerRowDxfId="302" dataDxfId="301" headerRowCellStyle="Currency" dataCellStyle="Currency"/>
    <tableColumn id="34" name="Column34" headerRowDxfId="300" dataDxfId="299" headerRowCellStyle="Currency" dataCellStyle="Currency"/>
    <tableColumn id="35" name="Column35" headerRowDxfId="298" dataDxfId="297" headerRowCellStyle="Currency" dataCellStyle="Currency"/>
    <tableColumn id="36" name="Column36" headerRowDxfId="296" dataDxfId="295"/>
    <tableColumn id="37" name="Column37" headerRowDxfId="294" dataDxfId="293" headerRowCellStyle="Currency" dataCellStyle="Currency"/>
    <tableColumn id="38" name="Column38" headerRowDxfId="292" dataDxfId="291" headerRowCellStyle="Currency" dataCellStyle="Currency"/>
    <tableColumn id="39" name="Column39" headerRowDxfId="290" dataDxfId="289" headerRowCellStyle="Currency" dataCellStyle="Currency"/>
    <tableColumn id="40" name="Column40" headerRowDxfId="288" dataDxfId="287" headerRowCellStyle="Currency" dataCellStyle="Currency"/>
    <tableColumn id="41" name="Column41" headerRowDxfId="286" dataDxfId="285" headerRowCellStyle="Currency" dataCellStyle="Currency"/>
    <tableColumn id="42" name="Column42" headerRowDxfId="284" dataDxfId="283" headerRowCellStyle="Currency" dataCellStyle="Currency"/>
    <tableColumn id="43" name="Column43" headerRowDxfId="282" dataDxfId="281"/>
  </tableColumns>
  <tableStyleInfo name="TableStyleLight8" showFirstColumn="0" showLastColumn="0" showRowStripes="0" showColumnStripes="0"/>
</table>
</file>

<file path=xl/tables/table4.xml><?xml version="1.0" encoding="utf-8"?>
<table xmlns="http://schemas.openxmlformats.org/spreadsheetml/2006/main" id="1" name="Table1" displayName="Table1" ref="A11:AQ30" headerRowCount="0" totalsRowShown="0" headerRowDxfId="280" dataDxfId="279" tableBorderDxfId="278">
  <tableColumns count="43">
    <tableColumn id="1" name="Column1" headerRowDxfId="277" dataDxfId="276"/>
    <tableColumn id="2" name="Column2" headerRowDxfId="275" dataDxfId="274"/>
    <tableColumn id="3" name="Column3" headerRowDxfId="273" dataDxfId="272"/>
    <tableColumn id="4" name="Column4" headerRowDxfId="271" dataDxfId="270"/>
    <tableColumn id="5" name="Column5" headerRowDxfId="269" dataDxfId="268"/>
    <tableColumn id="6" name="Column6" headerRowDxfId="267" dataDxfId="266"/>
    <tableColumn id="7" name="Column7" headerRowDxfId="265" dataDxfId="264"/>
    <tableColumn id="8" name="Column8" headerRowDxfId="263" dataDxfId="262">
      <calculatedColumnFormula>IF(E11&gt;0,E11/12,IF(F11&gt;0,F11/9,0))+G11/9</calculatedColumnFormula>
    </tableColumn>
    <tableColumn id="9" name="Column9" headerRowDxfId="261" dataDxfId="260" headerRowCellStyle="Currency" dataCellStyle="Currency">
      <calculatedColumnFormula>'Non Federal Detail'!$C11*'Non Federal Detail'!$H11</calculatedColumnFormula>
    </tableColumn>
    <tableColumn id="10" name="Column10" headerRowDxfId="259" dataDxfId="258" headerRowCellStyle="Currency" dataCellStyle="Currency">
      <calculatedColumnFormula>IFERROR(VLOOKUP('Non Federal Detail'!$B11, Table3[#All], 3, 0)*'Non Federal Detail'!$I11, 0)</calculatedColumnFormula>
    </tableColumn>
    <tableColumn id="11" name="Column11" headerRowDxfId="257" dataDxfId="256" headerRowCellStyle="Currency" dataCellStyle="Currency">
      <calculatedColumnFormula>'Non Federal Detail'!$C11*(1+'Non Federal Detail'!$D11)</calculatedColumnFormula>
    </tableColumn>
    <tableColumn id="12" name="Column12" headerRowDxfId="255" dataDxfId="254"/>
    <tableColumn id="13" name="Column13" headerRowDxfId="253" dataDxfId="252"/>
    <tableColumn id="14" name="Column14" headerRowDxfId="251" dataDxfId="250"/>
    <tableColumn id="15" name="Column15" headerRowDxfId="249" dataDxfId="248">
      <calculatedColumnFormula>IF(L11&gt;0,L11/12,IF(M11&gt;0,M11/9,0))+N11/9</calculatedColumnFormula>
    </tableColumn>
    <tableColumn id="16" name="Column16" headerRowDxfId="247" dataDxfId="246" headerRowCellStyle="Currency" dataCellStyle="Currency">
      <calculatedColumnFormula>'Non Federal Detail'!$K11*'Non Federal Detail'!$O11</calculatedColumnFormula>
    </tableColumn>
    <tableColumn id="17" name="Column17" headerRowDxfId="245" dataDxfId="244" headerRowCellStyle="Currency" dataCellStyle="Currency">
      <calculatedColumnFormula>IFERROR(VLOOKUP('Non Federal Detail'!$B11, Table3[#All], 3, 0)*'Non Federal Detail'!$P11, 0)</calculatedColumnFormula>
    </tableColumn>
    <tableColumn id="18" name="Column18" headerRowDxfId="243" dataDxfId="242" headerRowCellStyle="Currency" dataCellStyle="Currency">
      <calculatedColumnFormula>'Non Federal Detail'!$K11*(1+'Non Federal Detail'!$D11)</calculatedColumnFormula>
    </tableColumn>
    <tableColumn id="19" name="Column19" headerRowDxfId="241" dataDxfId="240"/>
    <tableColumn id="20" name="Column20" headerRowDxfId="239" dataDxfId="238"/>
    <tableColumn id="21" name="Column21" headerRowDxfId="237" dataDxfId="236"/>
    <tableColumn id="22" name="Column22" headerRowDxfId="235" dataDxfId="234">
      <calculatedColumnFormula>IF(S11&gt;0,S11/12,IF(T11&gt;0,T11/9,0))+U11/9</calculatedColumnFormula>
    </tableColumn>
    <tableColumn id="23" name="Column23" headerRowDxfId="233" dataDxfId="232" headerRowCellStyle="Currency" dataCellStyle="Currency">
      <calculatedColumnFormula>'Non Federal Detail'!$R11*'Non Federal Detail'!$V11</calculatedColumnFormula>
    </tableColumn>
    <tableColumn id="24" name="Column24" headerRowDxfId="231" dataDxfId="230" headerRowCellStyle="Currency" dataCellStyle="Currency">
      <calculatedColumnFormula>IFERROR(VLOOKUP('Non Federal Detail'!$B11, Table3[#All], 3, 0)*'Non Federal Detail'!$W11, 0)</calculatedColumnFormula>
    </tableColumn>
    <tableColumn id="25" name="Column25" headerRowDxfId="229" dataDxfId="228" headerRowCellStyle="Currency" dataCellStyle="Currency">
      <calculatedColumnFormula>'Non Federal Detail'!$R11*(1+'Non Federal Detail'!$D11)</calculatedColumnFormula>
    </tableColumn>
    <tableColumn id="26" name="Column26" headerRowDxfId="227" dataDxfId="226"/>
    <tableColumn id="27" name="Column27" headerRowDxfId="225" dataDxfId="224"/>
    <tableColumn id="28" name="Column28" headerRowDxfId="223" dataDxfId="222"/>
    <tableColumn id="29" name="Column29" headerRowDxfId="221" dataDxfId="220">
      <calculatedColumnFormula>IF(Z11&gt;0,Z11/12,IF(AA11&gt;0,AA11/9,0))+AB11/9</calculatedColumnFormula>
    </tableColumn>
    <tableColumn id="30" name="Column30" headerRowDxfId="219" dataDxfId="218" headerRowCellStyle="Currency" dataCellStyle="Currency">
      <calculatedColumnFormula>'Non Federal Detail'!$Y11*'Non Federal Detail'!$AC11</calculatedColumnFormula>
    </tableColumn>
    <tableColumn id="31" name="Column31" headerRowDxfId="217" dataDxfId="216" headerRowCellStyle="Currency" dataCellStyle="Currency">
      <calculatedColumnFormula>IFERROR(VLOOKUP('Non Federal Detail'!$B11, Table3[#All], 3, 0)*'Non Federal Detail'!$AD11, 0)</calculatedColumnFormula>
    </tableColumn>
    <tableColumn id="32" name="Column32" headerRowDxfId="215" dataDxfId="214" headerRowCellStyle="Currency" dataCellStyle="Currency">
      <calculatedColumnFormula>'Non Federal Detail'!$Y11*(1+'Non Federal Detail'!$D11)</calculatedColumnFormula>
    </tableColumn>
    <tableColumn id="33" name="Column33" headerRowDxfId="213" dataDxfId="212"/>
    <tableColumn id="34" name="Column34" headerRowDxfId="211" dataDxfId="210"/>
    <tableColumn id="35" name="Column35" headerRowDxfId="209" dataDxfId="208"/>
    <tableColumn id="36" name="Column36" headerRowDxfId="207" dataDxfId="206">
      <calculatedColumnFormula>IF(AG11&gt;0,AG11/12,IF(AH11&gt;0,AH11/9,0))+AI11/9</calculatedColumnFormula>
    </tableColumn>
    <tableColumn id="37" name="Column37" headerRowDxfId="205" dataDxfId="204" headerRowCellStyle="Currency" dataCellStyle="Currency">
      <calculatedColumnFormula>'Non Federal Detail'!$AF11*'Non Federal Detail'!$AJ11</calculatedColumnFormula>
    </tableColumn>
    <tableColumn id="38" name="Column38" headerRowDxfId="203" dataDxfId="202" headerRowCellStyle="Currency" dataCellStyle="Currency">
      <calculatedColumnFormula>IFERROR(VLOOKUP('Non Federal Detail'!$B11, Table3[#All], 3, 0)*'Non Federal Detail'!$AK11, 0)</calculatedColumnFormula>
    </tableColumn>
    <tableColumn id="39" name="Column39" headerRowDxfId="201" dataDxfId="200">
      <calculatedColumnFormula>IF('Non Federal Detail'!$H11='Non Federal Detail'!$O11, 1,0)</calculatedColumnFormula>
    </tableColumn>
    <tableColumn id="40" name="Column40" headerRowDxfId="199" dataDxfId="198">
      <calculatedColumnFormula>IF('Non Federal Detail'!$O11='Non Federal Detail'!$V11, 1,0)</calculatedColumnFormula>
    </tableColumn>
    <tableColumn id="41" name="Column41" headerRowDxfId="197" dataDxfId="196">
      <calculatedColumnFormula>IF('Non Federal Detail'!$V11='Non Federal Detail'!$AC11, 1,0)</calculatedColumnFormula>
    </tableColumn>
    <tableColumn id="42" name="Column42" headerRowDxfId="195" dataDxfId="194">
      <calculatedColumnFormula>IF('Non Federal Detail'!$AC11='Non Federal Detail'!$AJ11, 1,0)</calculatedColumnFormula>
    </tableColumn>
    <tableColumn id="43" name="Column43" headerRowDxfId="193" dataDxfId="192" headerRowCellStyle="Currency" dataCellStyle="Currency">
      <calculatedColumnFormula>SUM(I11:J11,P11:Q11,W11:X11,AD11:AE11,AK11:AL11)</calculatedColumnFormula>
    </tableColumn>
  </tableColumns>
  <tableStyleInfo showFirstColumn="0" showLastColumn="0" showRowStripes="1" showColumnStripes="0"/>
</table>
</file>

<file path=xl/tables/table5.xml><?xml version="1.0" encoding="utf-8"?>
<table xmlns="http://schemas.openxmlformats.org/spreadsheetml/2006/main" id="5" name="Personnel6" displayName="Personnel6" ref="A10:AQ27" headerRowCount="0" headerRowDxfId="174" tableBorderDxfId="173">
  <tableColumns count="43">
    <tableColumn id="1" name="Column1" totalsRowLabel="Total" headerRowDxfId="172" dataDxfId="171" totalsRowDxfId="170"/>
    <tableColumn id="4" name="Column43" headerRowDxfId="169" totalsRowDxfId="168"/>
    <tableColumn id="2" name="Column2" headerRowDxfId="167"/>
    <tableColumn id="3" name="Column3" headerRowDxfId="166" dataDxfId="165" totalsRowDxfId="164"/>
    <tableColumn id="40" name="Column4" headerRowDxfId="163" dataDxfId="162"/>
    <tableColumn id="41" name="Column5" headerRowDxfId="161" dataDxfId="160"/>
    <tableColumn id="42" name="Column6" headerRowDxfId="159" dataDxfId="158"/>
    <tableColumn id="43" name="Column7" headerRowDxfId="157" dataDxfId="156">
      <calculatedColumnFormula>IF(E10&gt;0,E10/12,IF(F10&gt;0,F10/9,0))+G10/9</calculatedColumnFormula>
    </tableColumn>
    <tableColumn id="44" name="Column8" headerRowDxfId="155" dataDxfId="154" dataCellStyle="Currency">
      <calculatedColumnFormula>H10*C10</calculatedColumnFormula>
    </tableColumn>
    <tableColumn id="45" name="Column9" headerRowDxfId="153" dataDxfId="152" dataCellStyle="Currency"/>
    <tableColumn id="46" name="Column10" headerRowDxfId="151" dataDxfId="150" dataCellStyle="Currency">
      <calculatedColumnFormula>Personnel6[[#This Row],[Column2]]*(1+Personnel6[[#This Row],[Column3]])</calculatedColumnFormula>
    </tableColumn>
    <tableColumn id="47" name="Column11" headerRowDxfId="149" dataDxfId="148"/>
    <tableColumn id="48" name="Column12" headerRowDxfId="147" dataDxfId="146"/>
    <tableColumn id="49" name="Column13" headerRowDxfId="145" dataDxfId="144"/>
    <tableColumn id="50" name="Column14" headerRowDxfId="143" dataDxfId="142">
      <calculatedColumnFormula>IF(L10&gt;0,L10/12,IF(M10&gt;0,M10/9,0))+N10/9</calculatedColumnFormula>
    </tableColumn>
    <tableColumn id="51" name="Column15" headerRowDxfId="141" dataDxfId="140" dataCellStyle="Currency">
      <calculatedColumnFormula>#REF!*#REF!</calculatedColumnFormula>
    </tableColumn>
    <tableColumn id="52" name="Column16" headerRowDxfId="139" dataDxfId="138" dataCellStyle="Currency"/>
    <tableColumn id="53" name="Column17" headerRowDxfId="137" dataDxfId="136" dataCellStyle="Currency">
      <calculatedColumnFormula>#REF!*(1+Personnel6[[#This Row],[Column3]])</calculatedColumnFormula>
    </tableColumn>
    <tableColumn id="54" name="Column18" headerRowDxfId="135" dataDxfId="134"/>
    <tableColumn id="55" name="Column19" headerRowDxfId="133" dataDxfId="132"/>
    <tableColumn id="56" name="Column20" headerRowDxfId="131" dataDxfId="130"/>
    <tableColumn id="57" name="Column21" headerRowDxfId="129" dataDxfId="128">
      <calculatedColumnFormula>IF(S10&gt;0,S10/12,IF(T10&gt;0,T10/9,0))+U10/9</calculatedColumnFormula>
    </tableColumn>
    <tableColumn id="58" name="Column22" headerRowDxfId="127" dataDxfId="126" dataCellStyle="Currency">
      <calculatedColumnFormula>(C10*(1+D10)^2*V10)</calculatedColumnFormula>
    </tableColumn>
    <tableColumn id="59" name="Column23" headerRowDxfId="125" dataDxfId="124" dataCellStyle="Currency"/>
    <tableColumn id="60" name="Column24" headerRowDxfId="123" dataDxfId="122" dataCellStyle="Currency">
      <calculatedColumnFormula>#REF!*(1+Personnel6[[#This Row],[Column3]])</calculatedColumnFormula>
    </tableColumn>
    <tableColumn id="61" name="Column25" headerRowDxfId="121" dataDxfId="120"/>
    <tableColumn id="62" name="Column26" headerRowDxfId="119" dataDxfId="118"/>
    <tableColumn id="63" name="Column27" headerRowDxfId="117" dataDxfId="116"/>
    <tableColumn id="64" name="Column28" headerRowDxfId="115" dataDxfId="114">
      <calculatedColumnFormula>IF(Z10&gt;0,Z10/12,IF(AA10&gt;0,AA10/9,0))+AB10/9</calculatedColumnFormula>
    </tableColumn>
    <tableColumn id="65" name="Column29" headerRowDxfId="113" dataDxfId="112" dataCellStyle="Currency">
      <calculatedColumnFormula>C10*(1+D10)^3*AC10</calculatedColumnFormula>
    </tableColumn>
    <tableColumn id="66" name="Column30" headerRowDxfId="111" dataDxfId="110" dataCellStyle="Currency"/>
    <tableColumn id="67" name="Column31" headerRowDxfId="109" dataDxfId="108" dataCellStyle="Currency">
      <calculatedColumnFormula>#REF!*(1+Personnel6[[#This Row],[Column3]])</calculatedColumnFormula>
    </tableColumn>
    <tableColumn id="68" name="Column32" headerRowDxfId="107" dataDxfId="106"/>
    <tableColumn id="69" name="Column33" headerRowDxfId="105" dataDxfId="104"/>
    <tableColumn id="70" name="Column34" headerRowDxfId="103" dataDxfId="102"/>
    <tableColumn id="71" name="Column35" headerRowDxfId="101" dataDxfId="100">
      <calculatedColumnFormula>IF(AG10&gt;0,AG10/12,IF(AH10&gt;0,AH10/9,0))+AI10/9</calculatedColumnFormula>
    </tableColumn>
    <tableColumn id="72" name="Column36" headerRowDxfId="99" dataDxfId="98" dataCellStyle="Currency">
      <calculatedColumnFormula>C10*(1+D10)^4*AJ10</calculatedColumnFormula>
    </tableColumn>
    <tableColumn id="73" name="Column37" headerRowDxfId="97" dataDxfId="96" dataCellStyle="Currency"/>
    <tableColumn id="74" name="Column38" headerRowDxfId="95">
      <calculatedColumnFormula>IF(#REF!=#REF!, 1,0)</calculatedColumnFormula>
    </tableColumn>
    <tableColumn id="75" name="Column39" headerRowDxfId="94">
      <calculatedColumnFormula>IF(#REF!=#REF!, 1,0)</calculatedColumnFormula>
    </tableColumn>
    <tableColumn id="76" name="Column40" headerRowDxfId="93">
      <calculatedColumnFormula>IF(#REF!=#REF!, 1, 0)</calculatedColumnFormula>
    </tableColumn>
    <tableColumn id="77" name="Column41" headerRowDxfId="92">
      <calculatedColumnFormula>IF(#REF!=#REF!, 1, 0)</calculatedColumnFormula>
    </tableColumn>
    <tableColumn id="78" name="Column42" headerRowDxfId="91" dataDxfId="90" dataCellStyle="Currency">
      <calculatedColumnFormula>SUM(I10:J10,P10:Q10,W10:X10,AD10:AE10,AK10:AL10)</calculatedColumnFormula>
    </tableColumn>
  </tableColumns>
  <tableStyleInfo name="TableStyleLight9" showFirstColumn="0" showLastColumn="0" showRowStripes="1" showColumnStripes="0"/>
</table>
</file>

<file path=xl/tables/table6.xml><?xml version="1.0" encoding="utf-8"?>
<table xmlns="http://schemas.openxmlformats.org/spreadsheetml/2006/main" id="6" name="Table37" displayName="Table37" ref="L3:N7" headerRowCount="0" totalsRowShown="0" headerRowDxfId="89" dataDxfId="88" tableBorderDxfId="87">
  <tableColumns count="3">
    <tableColumn id="1" name="Column1" headerRowDxfId="86" dataDxfId="85" headerRowCellStyle="Currency" dataCellStyle="Currency"/>
    <tableColumn id="2" name="Column2" headerRowDxfId="84" dataDxfId="83" headerRowCellStyle="Currency" dataCellStyle="Currency"/>
    <tableColumn id="3" name="Column3" headerRowDxfId="82" dataDxfId="81" headerRowCellStyle="Percent" dataCellStyle="Percent"/>
  </tableColumns>
  <tableStyleInfo name="TableStyleLight8" showFirstColumn="0" showLastColumn="0" showRowStripes="1" showColumnStripes="0"/>
</table>
</file>

<file path=xl/tables/table7.xml><?xml version="1.0" encoding="utf-8"?>
<table xmlns="http://schemas.openxmlformats.org/spreadsheetml/2006/main" id="7" name="NonPersonnel8" displayName="NonPersonnel8" ref="A32:AQ61" headerRowCount="0" totalsRowShown="0" headerRowDxfId="80" dataDxfId="79" tableBorderDxfId="78" headerRowCellStyle="Currency" dataCellStyle="Currency">
  <tableColumns count="43">
    <tableColumn id="1" name="Column1" headerRowDxfId="77" dataDxfId="76"/>
    <tableColumn id="2" name="Column2" headerRowDxfId="75" dataDxfId="74"/>
    <tableColumn id="3" name="Column3" headerRowDxfId="73" dataDxfId="72"/>
    <tableColumn id="4" name="Column4" headerRowDxfId="71" dataDxfId="70"/>
    <tableColumn id="5" name="Column5" headerRowDxfId="69" dataDxfId="68"/>
    <tableColumn id="6" name="Column6" headerRowDxfId="67" dataDxfId="66"/>
    <tableColumn id="7" name="Column7" headerRowDxfId="65" dataDxfId="64"/>
    <tableColumn id="8" name="Column8" headerRowDxfId="63" dataDxfId="62"/>
    <tableColumn id="9" name="Column9" headerRowDxfId="61" dataDxfId="60"/>
    <tableColumn id="10" name="Column10" headerRowDxfId="59" dataDxfId="58" headerRowCellStyle="Currency" dataCellStyle="Currency"/>
    <tableColumn id="11" name="Column11"/>
    <tableColumn id="12" name="Column12" headerRowDxfId="57" dataDxfId="56" headerRowCellStyle="Currency" dataCellStyle="Currency"/>
    <tableColumn id="13" name="Column13" headerRowDxfId="55" dataDxfId="54" headerRowCellStyle="Currency" dataCellStyle="Currency"/>
    <tableColumn id="14" name="Column14" headerRowDxfId="53" dataDxfId="52" headerRowCellStyle="Currency" dataCellStyle="Currency"/>
    <tableColumn id="15" name="Column15" headerRowDxfId="51" dataDxfId="50"/>
    <tableColumn id="16" name="Column16" headerRowDxfId="49" dataDxfId="48" headerRowCellStyle="Currency" dataCellStyle="Currency"/>
    <tableColumn id="17" name="Column17" headerRowDxfId="47" dataDxfId="46" headerRowCellStyle="Currency" dataCellStyle="Currency"/>
    <tableColumn id="18" name="Column18"/>
    <tableColumn id="19" name="Column19" headerRowDxfId="45" dataDxfId="44" headerRowCellStyle="Currency" dataCellStyle="Currency"/>
    <tableColumn id="20" name="Column20" headerRowDxfId="43" dataDxfId="42" headerRowCellStyle="Currency" dataCellStyle="Currency"/>
    <tableColumn id="21" name="Column21" headerRowDxfId="41" dataDxfId="40" headerRowCellStyle="Currency" dataCellStyle="Currency"/>
    <tableColumn id="22" name="Column22" headerRowDxfId="39" dataDxfId="38" headerRowCellStyle="Currency"/>
    <tableColumn id="23" name="Column23" headerRowDxfId="37" dataDxfId="36" headerRowCellStyle="Currency" dataCellStyle="Currency"/>
    <tableColumn id="24" name="Column24" headerRowDxfId="35" dataDxfId="34" headerRowCellStyle="Currency" dataCellStyle="Currency"/>
    <tableColumn id="25" name="Column25"/>
    <tableColumn id="26" name="Column26" headerRowDxfId="33" dataDxfId="32" headerRowCellStyle="Currency" dataCellStyle="Currency"/>
    <tableColumn id="27" name="Column27" headerRowDxfId="31" dataDxfId="30" headerRowCellStyle="Currency" dataCellStyle="Currency"/>
    <tableColumn id="28" name="Column28" headerRowDxfId="29" dataDxfId="28" headerRowCellStyle="Currency" dataCellStyle="Currency"/>
    <tableColumn id="29" name="Column29" headerRowDxfId="27" dataDxfId="26" headerRowCellStyle="Currency"/>
    <tableColumn id="30" name="Column30" headerRowDxfId="25" dataDxfId="24" headerRowCellStyle="Currency" dataCellStyle="Currency"/>
    <tableColumn id="31" name="Column31" headerRowDxfId="23" dataDxfId="22" headerRowCellStyle="Currency" dataCellStyle="Currency"/>
    <tableColumn id="32" name="Column32"/>
    <tableColumn id="33" name="Column33" headerRowDxfId="21" dataDxfId="20" headerRowCellStyle="Currency" dataCellStyle="Currency"/>
    <tableColumn id="34" name="Column34" headerRowDxfId="19" dataDxfId="18" headerRowCellStyle="Currency" dataCellStyle="Currency"/>
    <tableColumn id="35" name="Column35" headerRowDxfId="17" dataDxfId="16" headerRowCellStyle="Currency" dataCellStyle="Currency"/>
    <tableColumn id="36" name="Column36" headerRowDxfId="15" dataDxfId="14"/>
    <tableColumn id="37" name="Column37" headerRowDxfId="13" dataDxfId="12" headerRowCellStyle="Currency" dataCellStyle="Currency"/>
    <tableColumn id="38" name="Column38" headerRowDxfId="11" dataDxfId="10" headerRowCellStyle="Currency" dataCellStyle="Currency"/>
    <tableColumn id="39" name="Column39" headerRowDxfId="9" dataDxfId="8" headerRowCellStyle="Currency" dataCellStyle="Currency"/>
    <tableColumn id="40" name="Column40" headerRowDxfId="7" dataDxfId="6" headerRowCellStyle="Currency" dataCellStyle="Currency"/>
    <tableColumn id="41" name="Column41" headerRowDxfId="5" dataDxfId="4" headerRowCellStyle="Currency" dataCellStyle="Currency"/>
    <tableColumn id="42" name="Column42" headerRowDxfId="3" dataDxfId="2" headerRowCellStyle="Currency" dataCellStyle="Currency"/>
    <tableColumn id="43" name="Column43" headerRowDxfId="1" dataDxfId="0"/>
  </tableColumns>
  <tableStyleInfo name="TableStyleLight8"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bu.edu/researchsupport/tools-services/institutional-numbers-and-rate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4.bin"/><Relationship Id="rId1" Type="http://schemas.openxmlformats.org/officeDocument/2006/relationships/hyperlink" Target="http://www.bu.edu/researchsupport/tools-services/institutional-numbers-and-rates/" TargetMode="External"/><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7.bin"/><Relationship Id="rId1" Type="http://schemas.openxmlformats.org/officeDocument/2006/relationships/hyperlink" Target="http://www.bu.edu/researchsupport/tools-services/institutional-numbers-and-rates/" TargetMode="External"/><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AE80"/>
  <sheetViews>
    <sheetView topLeftCell="A31" zoomScale="90" zoomScaleNormal="90" workbookViewId="0">
      <selection activeCell="A71" sqref="A71:A72"/>
    </sheetView>
  </sheetViews>
  <sheetFormatPr defaultRowHeight="12.75" x14ac:dyDescent="0.2"/>
  <cols>
    <col min="1" max="1" width="25.7109375" bestFit="1" customWidth="1"/>
    <col min="2" max="2" width="13.42578125" customWidth="1"/>
    <col min="3" max="3" width="11.7109375" customWidth="1"/>
    <col min="4" max="5" width="11.5703125" customWidth="1"/>
    <col min="6" max="6" width="12.85546875" customWidth="1"/>
    <col min="7" max="7" width="16.140625" customWidth="1"/>
    <col min="8" max="8" width="11.28515625" customWidth="1"/>
    <col min="9" max="10" width="16.7109375" customWidth="1"/>
    <col min="11" max="11" width="11.7109375" bestFit="1" customWidth="1"/>
    <col min="12" max="12" width="11.7109375" customWidth="1"/>
    <col min="13" max="13" width="12.85546875" customWidth="1"/>
    <col min="14" max="14" width="13" customWidth="1"/>
    <col min="15" max="15" width="12.140625" customWidth="1"/>
    <col min="16" max="16" width="12.5703125" customWidth="1"/>
    <col min="17" max="17" width="15.28515625" customWidth="1"/>
    <col min="18" max="18" width="10.42578125" customWidth="1"/>
    <col min="21" max="21" width="10.85546875" customWidth="1"/>
    <col min="24" max="24" width="11" customWidth="1"/>
    <col min="27" max="27" width="11.140625" customWidth="1"/>
    <col min="30" max="30" width="10.85546875" customWidth="1"/>
  </cols>
  <sheetData>
    <row r="1" spans="1:23" ht="59.25" customHeight="1" x14ac:dyDescent="0.75">
      <c r="A1" s="61" t="s">
        <v>0</v>
      </c>
      <c r="B1" s="717" t="s">
        <v>53</v>
      </c>
      <c r="C1" s="718"/>
      <c r="D1" s="30"/>
      <c r="E1" s="154"/>
      <c r="F1" s="155"/>
      <c r="G1" s="30"/>
      <c r="H1" s="124"/>
      <c r="I1" s="147" t="s">
        <v>87</v>
      </c>
      <c r="J1" s="147"/>
      <c r="K1" s="99" t="s">
        <v>64</v>
      </c>
      <c r="L1" s="99"/>
    </row>
    <row r="2" spans="1:23" ht="28.5" customHeight="1" x14ac:dyDescent="0.75">
      <c r="A2" s="143" t="s">
        <v>82</v>
      </c>
      <c r="B2" s="717" t="s">
        <v>81</v>
      </c>
      <c r="C2" s="718"/>
      <c r="D2" s="30"/>
      <c r="E2" s="158"/>
      <c r="F2" s="157"/>
      <c r="G2" s="30"/>
      <c r="H2" s="124"/>
      <c r="I2" s="147"/>
      <c r="J2" s="147"/>
      <c r="K2" s="99"/>
      <c r="L2" s="99"/>
    </row>
    <row r="3" spans="1:23" ht="59.25" customHeight="1" x14ac:dyDescent="0.75">
      <c r="A3" s="61" t="s">
        <v>80</v>
      </c>
      <c r="B3" s="717" t="s">
        <v>79</v>
      </c>
      <c r="C3" s="718"/>
      <c r="D3" s="30"/>
      <c r="E3" s="141" t="s">
        <v>52</v>
      </c>
      <c r="F3" s="142"/>
      <c r="G3" s="30"/>
      <c r="H3" s="124"/>
      <c r="I3" s="125"/>
      <c r="J3" s="125"/>
      <c r="K3" s="99"/>
      <c r="L3" s="99"/>
    </row>
    <row r="4" spans="1:23" ht="56.25" customHeight="1" x14ac:dyDescent="0.75">
      <c r="A4" s="61" t="s">
        <v>37</v>
      </c>
      <c r="B4" s="711" t="s">
        <v>78</v>
      </c>
      <c r="C4" s="712"/>
      <c r="D4" s="38"/>
      <c r="E4" s="41" t="s">
        <v>48</v>
      </c>
      <c r="F4" s="68">
        <v>0.27</v>
      </c>
      <c r="G4" s="38"/>
      <c r="I4" s="125"/>
      <c r="J4" s="125"/>
      <c r="K4" s="99"/>
      <c r="L4" s="99"/>
    </row>
    <row r="5" spans="1:23" ht="15" x14ac:dyDescent="0.2">
      <c r="A5" s="61" t="s">
        <v>1</v>
      </c>
      <c r="B5" s="715">
        <v>42759</v>
      </c>
      <c r="C5" s="716"/>
      <c r="D5" s="30"/>
      <c r="E5" s="41" t="s">
        <v>49</v>
      </c>
      <c r="F5" s="69">
        <v>0.24</v>
      </c>
      <c r="G5" s="30"/>
      <c r="H5" s="43"/>
      <c r="I5" s="44"/>
      <c r="J5" s="44"/>
    </row>
    <row r="6" spans="1:23" ht="15" x14ac:dyDescent="0.2">
      <c r="A6" s="61" t="s">
        <v>2</v>
      </c>
      <c r="B6" s="715">
        <v>44298</v>
      </c>
      <c r="C6" s="716"/>
      <c r="D6" s="30"/>
      <c r="E6" s="41" t="s">
        <v>50</v>
      </c>
      <c r="F6" s="69">
        <v>8.7999999999999995E-2</v>
      </c>
      <c r="G6" s="30"/>
      <c r="H6" s="43"/>
      <c r="I6" s="44"/>
      <c r="J6" s="44"/>
    </row>
    <row r="7" spans="1:23" ht="15.75" thickBot="1" x14ac:dyDescent="0.25">
      <c r="A7" s="61" t="s">
        <v>15</v>
      </c>
      <c r="B7" s="713" t="s">
        <v>57</v>
      </c>
      <c r="C7" s="714"/>
      <c r="D7" s="30"/>
      <c r="E7" s="42" t="s">
        <v>51</v>
      </c>
      <c r="F7" s="145">
        <v>0.2</v>
      </c>
      <c r="G7" s="30"/>
      <c r="H7" s="43"/>
      <c r="I7" s="44"/>
      <c r="J7" s="44"/>
    </row>
    <row r="8" spans="1:23" ht="15.75" thickBot="1" x14ac:dyDescent="0.25">
      <c r="A8" s="61" t="s">
        <v>40</v>
      </c>
      <c r="B8" s="713" t="s">
        <v>58</v>
      </c>
      <c r="C8" s="714"/>
      <c r="D8" s="30"/>
      <c r="E8" s="30"/>
      <c r="F8" s="30"/>
      <c r="G8" s="30"/>
      <c r="H8" s="43"/>
      <c r="I8" s="44"/>
      <c r="J8" s="44"/>
      <c r="S8" s="3" t="s">
        <v>55</v>
      </c>
      <c r="T8" s="79"/>
      <c r="U8" s="79"/>
      <c r="V8" s="80"/>
    </row>
    <row r="9" spans="1:23" ht="13.5" thickBot="1" x14ac:dyDescent="0.25">
      <c r="I9" s="49"/>
      <c r="J9" s="743" t="s">
        <v>5</v>
      </c>
      <c r="K9" s="743"/>
      <c r="L9" s="134"/>
      <c r="M9" s="90" t="s">
        <v>6</v>
      </c>
      <c r="N9" s="90" t="s">
        <v>7</v>
      </c>
      <c r="O9" s="90" t="s">
        <v>8</v>
      </c>
      <c r="P9" s="91" t="s">
        <v>9</v>
      </c>
      <c r="Q9" s="4" t="s">
        <v>14</v>
      </c>
      <c r="R9" s="742" t="s">
        <v>43</v>
      </c>
      <c r="S9" s="740" t="s">
        <v>6</v>
      </c>
      <c r="T9" s="738" t="s">
        <v>7</v>
      </c>
      <c r="U9" s="738" t="s">
        <v>8</v>
      </c>
      <c r="V9" s="736" t="s">
        <v>9</v>
      </c>
    </row>
    <row r="10" spans="1:23" s="1" customFormat="1" ht="13.5" thickBot="1" x14ac:dyDescent="0.25">
      <c r="A10" s="1" t="s">
        <v>3</v>
      </c>
      <c r="B10" s="39" t="s">
        <v>47</v>
      </c>
      <c r="C10" s="39" t="s">
        <v>46</v>
      </c>
      <c r="D10" s="39" t="s">
        <v>59</v>
      </c>
      <c r="E10" s="39" t="s">
        <v>54</v>
      </c>
      <c r="F10" s="39" t="s">
        <v>60</v>
      </c>
      <c r="G10" s="39" t="s">
        <v>61</v>
      </c>
      <c r="H10" s="39" t="s">
        <v>62</v>
      </c>
      <c r="I10" s="92" t="s">
        <v>63</v>
      </c>
      <c r="J10" s="134" t="s">
        <v>54</v>
      </c>
      <c r="K10" s="93" t="s">
        <v>4</v>
      </c>
      <c r="L10" s="109" t="s">
        <v>54</v>
      </c>
      <c r="M10" s="4"/>
      <c r="N10" s="4"/>
      <c r="O10" s="4"/>
      <c r="P10" s="59"/>
      <c r="Q10" s="5"/>
      <c r="R10" s="741"/>
      <c r="S10" s="741"/>
      <c r="T10" s="739"/>
      <c r="U10" s="739"/>
      <c r="V10" s="737"/>
      <c r="W10" s="5"/>
    </row>
    <row r="11" spans="1:23" ht="14.25" x14ac:dyDescent="0.2">
      <c r="A11" s="148" t="str">
        <f>B1</f>
        <v>Bob</v>
      </c>
      <c r="B11" s="149" t="s">
        <v>48</v>
      </c>
      <c r="C11" s="150">
        <v>9</v>
      </c>
      <c r="D11" s="151">
        <v>120000</v>
      </c>
      <c r="E11" s="152">
        <v>0.15</v>
      </c>
      <c r="F11" s="81">
        <f>C11*E11</f>
        <v>1.3499999999999999</v>
      </c>
      <c r="G11" s="96">
        <f t="shared" ref="G11:G18" si="0">D11*E11</f>
        <v>18000</v>
      </c>
      <c r="H11" s="82">
        <f t="shared" ref="H11:H16" si="1">VLOOKUP(B11, $E$4:$F$7, 2, 0)</f>
        <v>0.27</v>
      </c>
      <c r="I11" s="97">
        <f>H11*G11</f>
        <v>4860</v>
      </c>
      <c r="J11" s="97"/>
      <c r="K11" s="6">
        <f>G11+I11</f>
        <v>22860</v>
      </c>
      <c r="L11" s="126"/>
      <c r="M11" s="7">
        <f t="shared" ref="M11:M18" si="2">(D11*(1+R11))*(1+H11)*S11</f>
        <v>23088.6</v>
      </c>
      <c r="N11" s="7">
        <f t="shared" ref="N11:N18" si="3">((D11*(1+R11))*(1+R11))*T11*(1+H11)</f>
        <v>23319.486000000001</v>
      </c>
      <c r="O11" s="7">
        <f t="shared" ref="O11:O18" si="4">(((D11*(1+R11))*(1+R11))*(1+R11))*U11*(1+H11)</f>
        <v>23552.680859999997</v>
      </c>
      <c r="P11" s="36">
        <f t="shared" ref="P11:P18" si="5">((((D11*(1+R11))*(1+R11))*(1+R11))*(1+R11))*V11*(1+H11)</f>
        <v>23788.2076686</v>
      </c>
      <c r="Q11" s="7">
        <f t="shared" ref="Q11:Q18" si="6">SUM(K11:P11)</f>
        <v>116608.9745286</v>
      </c>
      <c r="R11" s="76">
        <v>0.01</v>
      </c>
      <c r="S11" s="71">
        <f>$E11</f>
        <v>0.15</v>
      </c>
      <c r="T11" s="65">
        <f>$E11</f>
        <v>0.15</v>
      </c>
      <c r="U11" s="65">
        <f t="shared" ref="U11:V18" si="7">$E11</f>
        <v>0.15</v>
      </c>
      <c r="V11" s="72">
        <f t="shared" si="7"/>
        <v>0.15</v>
      </c>
    </row>
    <row r="12" spans="1:23" ht="14.25" x14ac:dyDescent="0.2">
      <c r="A12" s="153"/>
      <c r="B12" s="149" t="s">
        <v>48</v>
      </c>
      <c r="C12" s="150">
        <v>3</v>
      </c>
      <c r="D12" s="151">
        <v>85000</v>
      </c>
      <c r="E12" s="152">
        <v>0.2</v>
      </c>
      <c r="F12" s="81">
        <f>C12*E12</f>
        <v>0.60000000000000009</v>
      </c>
      <c r="G12" s="96">
        <f t="shared" si="0"/>
        <v>17000</v>
      </c>
      <c r="H12" s="82">
        <f t="shared" si="1"/>
        <v>0.27</v>
      </c>
      <c r="I12" s="98">
        <f t="shared" ref="I12:I18" si="8">H12*G12</f>
        <v>4590</v>
      </c>
      <c r="J12" s="97"/>
      <c r="K12" s="6">
        <f t="shared" ref="K12:K18" si="9">G12+I12</f>
        <v>21590</v>
      </c>
      <c r="L12" s="126"/>
      <c r="M12" s="7">
        <f t="shared" si="2"/>
        <v>22021.800000000003</v>
      </c>
      <c r="N12" s="7">
        <f t="shared" si="3"/>
        <v>22462.236000000001</v>
      </c>
      <c r="O12" s="7">
        <f t="shared" si="4"/>
        <v>22911.480720000003</v>
      </c>
      <c r="P12" s="36">
        <f t="shared" si="5"/>
        <v>23369.710334400002</v>
      </c>
      <c r="Q12" s="7">
        <f t="shared" si="6"/>
        <v>112355.22705440002</v>
      </c>
      <c r="R12" s="77">
        <v>0.02</v>
      </c>
      <c r="S12" s="71">
        <f t="shared" ref="S12:T18" si="10">$E12</f>
        <v>0.2</v>
      </c>
      <c r="T12" s="65">
        <f t="shared" si="10"/>
        <v>0.2</v>
      </c>
      <c r="U12" s="65">
        <f t="shared" si="7"/>
        <v>0.2</v>
      </c>
      <c r="V12" s="72">
        <f t="shared" si="7"/>
        <v>0.2</v>
      </c>
    </row>
    <row r="13" spans="1:23" ht="14.25" x14ac:dyDescent="0.2">
      <c r="A13" s="153"/>
      <c r="B13" s="149" t="s">
        <v>49</v>
      </c>
      <c r="C13" s="150">
        <v>3</v>
      </c>
      <c r="D13" s="151">
        <v>50000</v>
      </c>
      <c r="E13" s="152">
        <v>0.3</v>
      </c>
      <c r="F13" s="81">
        <f t="shared" ref="F13:F18" si="11">C13*E13</f>
        <v>0.89999999999999991</v>
      </c>
      <c r="G13" s="96">
        <f t="shared" si="0"/>
        <v>15000</v>
      </c>
      <c r="H13" s="82">
        <f t="shared" si="1"/>
        <v>0.24</v>
      </c>
      <c r="I13" s="98">
        <f t="shared" si="8"/>
        <v>3600</v>
      </c>
      <c r="J13" s="97"/>
      <c r="K13" s="6">
        <f t="shared" si="9"/>
        <v>18600</v>
      </c>
      <c r="L13" s="126"/>
      <c r="M13" s="7">
        <f t="shared" si="2"/>
        <v>18786</v>
      </c>
      <c r="N13" s="7">
        <f t="shared" si="3"/>
        <v>18973.86</v>
      </c>
      <c r="O13" s="7">
        <f t="shared" si="4"/>
        <v>19163.598599999998</v>
      </c>
      <c r="P13" s="36">
        <f t="shared" si="5"/>
        <v>19355.234586000002</v>
      </c>
      <c r="Q13" s="7">
        <f t="shared" si="6"/>
        <v>94878.693186000004</v>
      </c>
      <c r="R13" s="77">
        <v>0.01</v>
      </c>
      <c r="S13" s="71">
        <f t="shared" si="10"/>
        <v>0.3</v>
      </c>
      <c r="T13" s="65">
        <f t="shared" si="10"/>
        <v>0.3</v>
      </c>
      <c r="U13" s="65">
        <f t="shared" si="7"/>
        <v>0.3</v>
      </c>
      <c r="V13" s="72">
        <f t="shared" si="7"/>
        <v>0.3</v>
      </c>
    </row>
    <row r="14" spans="1:23" ht="14.25" x14ac:dyDescent="0.2">
      <c r="A14" s="153"/>
      <c r="B14" s="149" t="s">
        <v>50</v>
      </c>
      <c r="C14" s="150">
        <v>12</v>
      </c>
      <c r="D14" s="151">
        <v>25000</v>
      </c>
      <c r="E14" s="152">
        <v>0.05</v>
      </c>
      <c r="F14" s="81">
        <f t="shared" si="11"/>
        <v>0.60000000000000009</v>
      </c>
      <c r="G14" s="96">
        <f t="shared" si="0"/>
        <v>1250</v>
      </c>
      <c r="H14" s="82">
        <f t="shared" si="1"/>
        <v>8.7999999999999995E-2</v>
      </c>
      <c r="I14" s="98">
        <f t="shared" si="8"/>
        <v>110</v>
      </c>
      <c r="J14" s="97"/>
      <c r="K14" s="6">
        <f t="shared" si="9"/>
        <v>1360</v>
      </c>
      <c r="L14" s="126"/>
      <c r="M14" s="7">
        <f t="shared" si="2"/>
        <v>1373.6000000000004</v>
      </c>
      <c r="N14" s="7">
        <f t="shared" si="3"/>
        <v>1387.336</v>
      </c>
      <c r="O14" s="7">
        <f t="shared" si="4"/>
        <v>1401.2093600000003</v>
      </c>
      <c r="P14" s="36">
        <f t="shared" si="5"/>
        <v>1415.2214536000004</v>
      </c>
      <c r="Q14" s="7">
        <f t="shared" si="6"/>
        <v>6937.3668136000006</v>
      </c>
      <c r="R14" s="77">
        <v>0.01</v>
      </c>
      <c r="S14" s="71">
        <f t="shared" si="10"/>
        <v>0.05</v>
      </c>
      <c r="T14" s="65">
        <f t="shared" si="10"/>
        <v>0.05</v>
      </c>
      <c r="U14" s="65">
        <f t="shared" si="7"/>
        <v>0.05</v>
      </c>
      <c r="V14" s="72">
        <f t="shared" si="7"/>
        <v>0.05</v>
      </c>
    </row>
    <row r="15" spans="1:23" ht="14.25" x14ac:dyDescent="0.2">
      <c r="A15" s="153"/>
      <c r="B15" s="149" t="s">
        <v>50</v>
      </c>
      <c r="C15" s="150">
        <v>9</v>
      </c>
      <c r="D15" s="151">
        <v>40000</v>
      </c>
      <c r="E15" s="152">
        <v>0.05</v>
      </c>
      <c r="F15" s="81">
        <f t="shared" si="11"/>
        <v>0.45</v>
      </c>
      <c r="G15" s="96">
        <f t="shared" si="0"/>
        <v>2000</v>
      </c>
      <c r="H15" s="82">
        <f t="shared" si="1"/>
        <v>8.7999999999999995E-2</v>
      </c>
      <c r="I15" s="98">
        <f t="shared" si="8"/>
        <v>176</v>
      </c>
      <c r="J15" s="97"/>
      <c r="K15" s="6">
        <f t="shared" si="9"/>
        <v>2176</v>
      </c>
      <c r="L15" s="126"/>
      <c r="M15" s="7">
        <f t="shared" si="2"/>
        <v>2197.7600000000002</v>
      </c>
      <c r="N15" s="7">
        <f t="shared" si="3"/>
        <v>2219.7376000000004</v>
      </c>
      <c r="O15" s="7">
        <f t="shared" si="4"/>
        <v>2241.9349760000005</v>
      </c>
      <c r="P15" s="36">
        <f t="shared" si="5"/>
        <v>2264.3543257600004</v>
      </c>
      <c r="Q15" s="7">
        <f t="shared" si="6"/>
        <v>11099.786901760002</v>
      </c>
      <c r="R15" s="77">
        <v>0.01</v>
      </c>
      <c r="S15" s="71">
        <f t="shared" si="10"/>
        <v>0.05</v>
      </c>
      <c r="T15" s="65">
        <f t="shared" si="10"/>
        <v>0.05</v>
      </c>
      <c r="U15" s="65">
        <f t="shared" si="7"/>
        <v>0.05</v>
      </c>
      <c r="V15" s="72">
        <f t="shared" si="7"/>
        <v>0.05</v>
      </c>
    </row>
    <row r="16" spans="1:23" ht="14.25" x14ac:dyDescent="0.2">
      <c r="A16" s="153"/>
      <c r="B16" s="149" t="s">
        <v>51</v>
      </c>
      <c r="C16" s="150">
        <v>3</v>
      </c>
      <c r="D16" s="151">
        <v>10000</v>
      </c>
      <c r="E16" s="152">
        <v>0.25</v>
      </c>
      <c r="F16" s="81">
        <f t="shared" si="11"/>
        <v>0.75</v>
      </c>
      <c r="G16" s="96">
        <f t="shared" si="0"/>
        <v>2500</v>
      </c>
      <c r="H16" s="82">
        <f t="shared" si="1"/>
        <v>0.2</v>
      </c>
      <c r="I16" s="98">
        <f t="shared" si="8"/>
        <v>500</v>
      </c>
      <c r="J16" s="97"/>
      <c r="K16" s="6">
        <f t="shared" si="9"/>
        <v>3000</v>
      </c>
      <c r="L16" s="126"/>
      <c r="M16" s="7">
        <f t="shared" si="2"/>
        <v>3030</v>
      </c>
      <c r="N16" s="7">
        <f t="shared" si="3"/>
        <v>3060.2999999999997</v>
      </c>
      <c r="O16" s="7">
        <f t="shared" si="4"/>
        <v>3090.9029999999998</v>
      </c>
      <c r="P16" s="36">
        <f t="shared" si="5"/>
        <v>3121.81203</v>
      </c>
      <c r="Q16" s="7">
        <f t="shared" si="6"/>
        <v>15303.015029999999</v>
      </c>
      <c r="R16" s="77">
        <v>0.01</v>
      </c>
      <c r="S16" s="71">
        <f t="shared" si="10"/>
        <v>0.25</v>
      </c>
      <c r="T16" s="65">
        <f t="shared" si="10"/>
        <v>0.25</v>
      </c>
      <c r="U16" s="65">
        <f t="shared" si="7"/>
        <v>0.25</v>
      </c>
      <c r="V16" s="72">
        <f t="shared" si="7"/>
        <v>0.25</v>
      </c>
    </row>
    <row r="17" spans="1:22" ht="14.25" x14ac:dyDescent="0.2">
      <c r="A17" s="153"/>
      <c r="B17" s="149"/>
      <c r="C17" s="150"/>
      <c r="D17" s="151"/>
      <c r="E17" s="152"/>
      <c r="F17" s="81">
        <f t="shared" si="11"/>
        <v>0</v>
      </c>
      <c r="G17" s="96">
        <f t="shared" si="0"/>
        <v>0</v>
      </c>
      <c r="H17" s="82"/>
      <c r="I17" s="98">
        <f t="shared" si="8"/>
        <v>0</v>
      </c>
      <c r="J17" s="97"/>
      <c r="K17" s="6">
        <f t="shared" si="9"/>
        <v>0</v>
      </c>
      <c r="L17" s="126"/>
      <c r="M17" s="7">
        <f t="shared" si="2"/>
        <v>0</v>
      </c>
      <c r="N17" s="7">
        <f t="shared" si="3"/>
        <v>0</v>
      </c>
      <c r="O17" s="7">
        <f t="shared" si="4"/>
        <v>0</v>
      </c>
      <c r="P17" s="36">
        <f t="shared" si="5"/>
        <v>0</v>
      </c>
      <c r="Q17" s="7">
        <f t="shared" si="6"/>
        <v>0</v>
      </c>
      <c r="R17" s="77">
        <v>0.01</v>
      </c>
      <c r="S17" s="71">
        <f t="shared" si="10"/>
        <v>0</v>
      </c>
      <c r="T17" s="65">
        <f t="shared" si="10"/>
        <v>0</v>
      </c>
      <c r="U17" s="65">
        <f t="shared" si="7"/>
        <v>0</v>
      </c>
      <c r="V17" s="72">
        <f t="shared" si="7"/>
        <v>0</v>
      </c>
    </row>
    <row r="18" spans="1:22" ht="15" thickBot="1" x14ac:dyDescent="0.25">
      <c r="A18" s="153"/>
      <c r="B18" s="149"/>
      <c r="C18" s="150"/>
      <c r="D18" s="151"/>
      <c r="E18" s="152"/>
      <c r="F18" s="81">
        <f t="shared" si="11"/>
        <v>0</v>
      </c>
      <c r="G18" s="96">
        <f t="shared" si="0"/>
        <v>0</v>
      </c>
      <c r="H18" s="82"/>
      <c r="I18" s="98">
        <f t="shared" si="8"/>
        <v>0</v>
      </c>
      <c r="J18" s="97"/>
      <c r="K18" s="6">
        <f t="shared" si="9"/>
        <v>0</v>
      </c>
      <c r="L18" s="126"/>
      <c r="M18" s="7">
        <f t="shared" si="2"/>
        <v>0</v>
      </c>
      <c r="N18" s="7">
        <f t="shared" si="3"/>
        <v>0</v>
      </c>
      <c r="O18" s="7">
        <f t="shared" si="4"/>
        <v>0</v>
      </c>
      <c r="P18" s="36">
        <f t="shared" si="5"/>
        <v>0</v>
      </c>
      <c r="Q18" s="7">
        <f t="shared" si="6"/>
        <v>0</v>
      </c>
      <c r="R18" s="78">
        <v>0</v>
      </c>
      <c r="S18" s="73">
        <f>$E18</f>
        <v>0</v>
      </c>
      <c r="T18" s="74">
        <f t="shared" si="10"/>
        <v>0</v>
      </c>
      <c r="U18" s="74">
        <f t="shared" si="7"/>
        <v>0</v>
      </c>
      <c r="V18" s="75">
        <f t="shared" si="7"/>
        <v>0</v>
      </c>
    </row>
    <row r="19" spans="1:22" x14ac:dyDescent="0.2">
      <c r="A19" s="2"/>
      <c r="B19" s="2"/>
      <c r="C19" s="2"/>
      <c r="D19" s="8"/>
      <c r="G19" s="8"/>
      <c r="H19" s="45"/>
      <c r="I19" s="56"/>
      <c r="J19" s="126"/>
      <c r="K19" s="6"/>
      <c r="L19" s="126"/>
      <c r="M19" s="7"/>
      <c r="N19" s="7"/>
      <c r="O19" s="7"/>
      <c r="P19" s="36"/>
      <c r="Q19" s="36"/>
    </row>
    <row r="20" spans="1:22" x14ac:dyDescent="0.2">
      <c r="A20" s="1"/>
      <c r="B20" s="1"/>
      <c r="C20" s="1"/>
      <c r="D20" s="1"/>
      <c r="E20" s="1" t="s">
        <v>32</v>
      </c>
      <c r="F20" s="1"/>
      <c r="G20" s="17">
        <f>SUM($G$11:$G$18)</f>
        <v>55750</v>
      </c>
      <c r="H20" s="18"/>
      <c r="I20" s="20">
        <f>SUM($I$11:$I$18)</f>
        <v>13836</v>
      </c>
      <c r="J20" s="20"/>
      <c r="K20" s="19">
        <f>SUM($K$11:$K$18)</f>
        <v>69586</v>
      </c>
      <c r="L20" s="20"/>
      <c r="M20" s="20">
        <f>SUM($M$11:$M$18)</f>
        <v>70497.759999999995</v>
      </c>
      <c r="N20" s="20">
        <f>SUM($N$11:$N$18)</f>
        <v>71422.955600000001</v>
      </c>
      <c r="O20" s="20">
        <f>SUM($O$11:$O$18)</f>
        <v>72361.807516000001</v>
      </c>
      <c r="P20" s="60">
        <f>SUM($P$11:$P$18)</f>
        <v>73314.540398359997</v>
      </c>
      <c r="Q20" s="60">
        <f>SUM($Q$11:$Q$18)</f>
        <v>357183.06351435999</v>
      </c>
    </row>
    <row r="21" spans="1:22" x14ac:dyDescent="0.2">
      <c r="I21" s="49"/>
      <c r="J21" s="129"/>
      <c r="K21" s="6"/>
      <c r="L21" s="126"/>
      <c r="M21" s="7"/>
      <c r="N21" s="7"/>
      <c r="O21" s="7"/>
      <c r="P21" s="36"/>
      <c r="Q21" s="36"/>
    </row>
    <row r="22" spans="1:22" x14ac:dyDescent="0.2">
      <c r="F22" s="1" t="s">
        <v>56</v>
      </c>
      <c r="I22" s="49"/>
      <c r="J22" s="129"/>
      <c r="K22" s="6"/>
      <c r="L22" s="126"/>
      <c r="M22" s="7"/>
      <c r="N22" s="7"/>
      <c r="O22" s="7"/>
      <c r="P22" s="36"/>
      <c r="Q22" s="36"/>
      <c r="S22" s="62"/>
    </row>
    <row r="23" spans="1:22" x14ac:dyDescent="0.2">
      <c r="A23" s="1"/>
      <c r="B23" s="1"/>
      <c r="C23" s="1"/>
      <c r="E23" s="46" t="s">
        <v>42</v>
      </c>
      <c r="F23" s="47"/>
      <c r="G23" s="47"/>
      <c r="H23" s="47"/>
      <c r="I23" s="47"/>
      <c r="J23" s="47"/>
      <c r="K23" s="106">
        <f>SUM(K$24:K$25)</f>
        <v>0</v>
      </c>
      <c r="L23" s="107"/>
      <c r="M23" s="107">
        <f>SUM(M$24:M$25)</f>
        <v>0</v>
      </c>
      <c r="N23" s="107">
        <f>SUM(N$24:N$25)</f>
        <v>0</v>
      </c>
      <c r="O23" s="107">
        <f>SUM(O$24:O$25)</f>
        <v>0</v>
      </c>
      <c r="P23" s="108">
        <f>SUM(P$24:P$25)</f>
        <v>0</v>
      </c>
      <c r="Q23" s="60">
        <f>SUM(K23:P23)</f>
        <v>0</v>
      </c>
      <c r="S23" s="62"/>
    </row>
    <row r="24" spans="1:22" x14ac:dyDescent="0.2">
      <c r="E24" s="48"/>
      <c r="F24" s="730"/>
      <c r="G24" s="731"/>
      <c r="H24" s="731"/>
      <c r="I24" s="731"/>
      <c r="J24" s="129"/>
      <c r="K24" s="100"/>
      <c r="L24" s="101"/>
      <c r="M24" s="101"/>
      <c r="N24" s="101"/>
      <c r="O24" s="101"/>
      <c r="P24" s="102"/>
      <c r="Q24" s="36"/>
    </row>
    <row r="25" spans="1:22" x14ac:dyDescent="0.2">
      <c r="E25" s="50"/>
      <c r="F25" s="732"/>
      <c r="G25" s="729"/>
      <c r="H25" s="729"/>
      <c r="I25" s="729"/>
      <c r="J25" s="127"/>
      <c r="K25" s="103"/>
      <c r="L25" s="104"/>
      <c r="M25" s="104"/>
      <c r="N25" s="104"/>
      <c r="O25" s="104"/>
      <c r="P25" s="105"/>
      <c r="Q25" s="36"/>
    </row>
    <row r="26" spans="1:22" x14ac:dyDescent="0.2">
      <c r="A26" s="1"/>
      <c r="B26" s="1"/>
      <c r="C26" s="1"/>
      <c r="E26" s="46" t="s">
        <v>39</v>
      </c>
      <c r="F26" s="47"/>
      <c r="G26" s="47"/>
      <c r="H26" s="47"/>
      <c r="I26" s="47"/>
      <c r="J26" s="47"/>
      <c r="K26" s="106">
        <f>SUM(K$27:K$28)</f>
        <v>0</v>
      </c>
      <c r="L26" s="107"/>
      <c r="M26" s="107">
        <f>SUM(M$27:M$28)</f>
        <v>0</v>
      </c>
      <c r="N26" s="107">
        <f>SUM(N$27:N$28)</f>
        <v>0</v>
      </c>
      <c r="O26" s="107">
        <f>SUM(O$27:O$28)</f>
        <v>0</v>
      </c>
      <c r="P26" s="108">
        <f>SUM(P$27:P$28)</f>
        <v>0</v>
      </c>
      <c r="Q26" s="60">
        <f>SUM(K26:P26)</f>
        <v>0</v>
      </c>
      <c r="R26" s="1"/>
    </row>
    <row r="27" spans="1:22" x14ac:dyDescent="0.2">
      <c r="E27" s="48"/>
      <c r="F27" s="730"/>
      <c r="G27" s="731"/>
      <c r="H27" s="731"/>
      <c r="I27" s="731"/>
      <c r="J27" s="129"/>
      <c r="K27" s="100"/>
      <c r="L27" s="101"/>
      <c r="M27" s="101"/>
      <c r="N27" s="101"/>
      <c r="O27" s="101"/>
      <c r="P27" s="102"/>
      <c r="Q27" s="36"/>
      <c r="R27" s="2"/>
    </row>
    <row r="28" spans="1:22" x14ac:dyDescent="0.2">
      <c r="E28" s="50"/>
      <c r="F28" s="729"/>
      <c r="G28" s="729"/>
      <c r="H28" s="729"/>
      <c r="I28" s="729"/>
      <c r="J28" s="127"/>
      <c r="K28" s="103"/>
      <c r="L28" s="104"/>
      <c r="M28" s="104"/>
      <c r="N28" s="104"/>
      <c r="O28" s="104"/>
      <c r="P28" s="105"/>
      <c r="Q28" s="36"/>
      <c r="R28" s="2"/>
    </row>
    <row r="29" spans="1:22" x14ac:dyDescent="0.2">
      <c r="A29" s="1"/>
      <c r="B29" s="1"/>
      <c r="C29" s="1"/>
      <c r="E29" s="46" t="s">
        <v>10</v>
      </c>
      <c r="F29" s="47"/>
      <c r="G29" s="52"/>
      <c r="H29" s="52"/>
      <c r="I29" s="52"/>
      <c r="J29" s="52"/>
      <c r="K29" s="106">
        <f>SUM(K$30:K$34)</f>
        <v>0</v>
      </c>
      <c r="L29" s="107"/>
      <c r="M29" s="107">
        <f>SUM(M$30:M$34)</f>
        <v>0</v>
      </c>
      <c r="N29" s="107">
        <f>SUM(N$30:N$34)</f>
        <v>0</v>
      </c>
      <c r="O29" s="107">
        <f>SUM(O$30:O$34)</f>
        <v>0</v>
      </c>
      <c r="P29" s="108">
        <f>SUM(P$30:P$34)</f>
        <v>0</v>
      </c>
      <c r="Q29" s="60">
        <f>SUM(K29:P29)</f>
        <v>0</v>
      </c>
      <c r="R29" s="2"/>
    </row>
    <row r="30" spans="1:22" x14ac:dyDescent="0.2">
      <c r="A30" s="2"/>
      <c r="B30" s="2"/>
      <c r="C30" s="2"/>
      <c r="D30" s="9"/>
      <c r="E30" s="53"/>
      <c r="F30" s="735"/>
      <c r="G30" s="733"/>
      <c r="H30" s="733"/>
      <c r="I30" s="733"/>
      <c r="J30" s="130"/>
      <c r="K30" s="100"/>
      <c r="L30" s="101"/>
      <c r="M30" s="101"/>
      <c r="N30" s="101"/>
      <c r="O30" s="101"/>
      <c r="P30" s="102"/>
      <c r="Q30" s="36"/>
    </row>
    <row r="31" spans="1:22" ht="12.75" customHeight="1" x14ac:dyDescent="0.2">
      <c r="A31" s="2"/>
      <c r="B31" s="2"/>
      <c r="C31" s="2"/>
      <c r="D31" s="9"/>
      <c r="E31" s="53"/>
      <c r="F31" s="735"/>
      <c r="G31" s="733"/>
      <c r="H31" s="733"/>
      <c r="I31" s="733"/>
      <c r="J31" s="130"/>
      <c r="K31" s="100"/>
      <c r="L31" s="101"/>
      <c r="M31" s="101"/>
      <c r="N31" s="101"/>
      <c r="O31" s="101"/>
      <c r="P31" s="102"/>
      <c r="Q31" s="60"/>
    </row>
    <row r="32" spans="1:22" x14ac:dyDescent="0.2">
      <c r="A32" s="2"/>
      <c r="B32" s="2"/>
      <c r="C32" s="2"/>
      <c r="D32" s="9"/>
      <c r="E32" s="53"/>
      <c r="F32" s="735"/>
      <c r="G32" s="733"/>
      <c r="H32" s="733"/>
      <c r="I32" s="733"/>
      <c r="J32" s="130"/>
      <c r="K32" s="100"/>
      <c r="L32" s="101"/>
      <c r="M32" s="101"/>
      <c r="N32" s="101"/>
      <c r="O32" s="101"/>
      <c r="P32" s="102"/>
      <c r="Q32" s="36"/>
    </row>
    <row r="33" spans="1:31" x14ac:dyDescent="0.2">
      <c r="A33" s="2"/>
      <c r="B33" s="2"/>
      <c r="C33" s="2"/>
      <c r="D33" s="9"/>
      <c r="E33" s="53"/>
      <c r="F33" s="735"/>
      <c r="G33" s="733"/>
      <c r="H33" s="733"/>
      <c r="I33" s="733"/>
      <c r="J33" s="130"/>
      <c r="K33" s="100"/>
      <c r="L33" s="101"/>
      <c r="M33" s="101"/>
      <c r="N33" s="101"/>
      <c r="O33" s="101"/>
      <c r="P33" s="102"/>
      <c r="Q33" s="36"/>
    </row>
    <row r="34" spans="1:31" ht="12.75" customHeight="1" x14ac:dyDescent="0.2">
      <c r="A34" s="2"/>
      <c r="B34" s="2"/>
      <c r="C34" s="2"/>
      <c r="D34" s="9"/>
      <c r="E34" s="54"/>
      <c r="F34" s="734"/>
      <c r="G34" s="734"/>
      <c r="H34" s="734"/>
      <c r="I34" s="734"/>
      <c r="J34" s="128"/>
      <c r="K34" s="103"/>
      <c r="L34" s="104"/>
      <c r="M34" s="104"/>
      <c r="N34" s="104"/>
      <c r="O34" s="104"/>
      <c r="P34" s="105"/>
      <c r="Q34" s="60"/>
    </row>
    <row r="35" spans="1:31" x14ac:dyDescent="0.2">
      <c r="A35" s="1"/>
      <c r="B35" s="1"/>
      <c r="C35" s="1"/>
      <c r="E35" s="46" t="s">
        <v>45</v>
      </c>
      <c r="F35" s="47"/>
      <c r="G35" s="52"/>
      <c r="H35" s="52"/>
      <c r="I35" s="52"/>
      <c r="J35" s="52"/>
      <c r="K35" s="106">
        <f>SUM(K$36:K$38)</f>
        <v>0</v>
      </c>
      <c r="L35" s="107"/>
      <c r="M35" s="107">
        <f>SUM(M$36:M$38)</f>
        <v>0</v>
      </c>
      <c r="N35" s="107">
        <f>SUM(N$36:N$38)</f>
        <v>0</v>
      </c>
      <c r="O35" s="107">
        <f>SUM(O$36:O$38)</f>
        <v>0</v>
      </c>
      <c r="P35" s="108">
        <f>SUM(P$36:P$38)</f>
        <v>0</v>
      </c>
      <c r="Q35" s="60">
        <f>SUM(K35:P35)</f>
        <v>0</v>
      </c>
    </row>
    <row r="36" spans="1:31" x14ac:dyDescent="0.2">
      <c r="A36" s="2"/>
      <c r="B36" s="2"/>
      <c r="C36" s="2"/>
      <c r="D36" s="9"/>
      <c r="E36" s="53"/>
      <c r="F36" s="733"/>
      <c r="G36" s="733"/>
      <c r="H36" s="733"/>
      <c r="I36" s="733"/>
      <c r="J36" s="130"/>
      <c r="K36" s="100"/>
      <c r="L36" s="101"/>
      <c r="M36" s="101"/>
      <c r="N36" s="101"/>
      <c r="O36" s="101"/>
      <c r="P36" s="102"/>
      <c r="Q36" s="60"/>
    </row>
    <row r="37" spans="1:31" x14ac:dyDescent="0.2">
      <c r="A37" s="1"/>
      <c r="B37" s="1"/>
      <c r="C37" s="1"/>
      <c r="D37" s="9"/>
      <c r="E37" s="55"/>
      <c r="F37" s="733"/>
      <c r="G37" s="733"/>
      <c r="H37" s="733"/>
      <c r="I37" s="733"/>
      <c r="J37" s="130"/>
      <c r="K37" s="100"/>
      <c r="L37" s="101"/>
      <c r="M37" s="101"/>
      <c r="N37" s="101"/>
      <c r="O37" s="101"/>
      <c r="P37" s="102"/>
      <c r="Q37" s="36"/>
    </row>
    <row r="38" spans="1:31" x14ac:dyDescent="0.2">
      <c r="E38" s="50"/>
      <c r="F38" s="729"/>
      <c r="G38" s="729"/>
      <c r="H38" s="729"/>
      <c r="I38" s="729"/>
      <c r="J38" s="127"/>
      <c r="K38" s="103"/>
      <c r="L38" s="104"/>
      <c r="M38" s="104"/>
      <c r="N38" s="104"/>
      <c r="O38" s="104"/>
      <c r="P38" s="105"/>
      <c r="Q38" s="36"/>
    </row>
    <row r="39" spans="1:31" x14ac:dyDescent="0.2">
      <c r="A39" s="1"/>
      <c r="B39" s="1"/>
      <c r="C39" s="1"/>
      <c r="D39" s="8"/>
      <c r="E39" s="46" t="s">
        <v>11</v>
      </c>
      <c r="F39" s="56"/>
      <c r="G39" s="47"/>
      <c r="H39" s="47"/>
      <c r="I39" s="47"/>
      <c r="J39" s="47"/>
      <c r="K39" s="106">
        <f>SUM(K$40:K$41)</f>
        <v>0</v>
      </c>
      <c r="L39" s="107"/>
      <c r="M39" s="107">
        <f>SUM(M$40:M$41)</f>
        <v>0</v>
      </c>
      <c r="N39" s="107">
        <f>SUM(N$40:N$41)</f>
        <v>0</v>
      </c>
      <c r="O39" s="107">
        <f>SUM(O$40:O$41)</f>
        <v>0</v>
      </c>
      <c r="P39" s="108">
        <f>SUM(P$40:P$41)</f>
        <v>0</v>
      </c>
      <c r="Q39" s="60">
        <f>SUM(K39:P39)</f>
        <v>0</v>
      </c>
    </row>
    <row r="40" spans="1:31" x14ac:dyDescent="0.2">
      <c r="E40" s="48"/>
      <c r="F40" s="730" t="s">
        <v>84</v>
      </c>
      <c r="G40" s="731"/>
      <c r="H40" s="731"/>
      <c r="I40" s="731"/>
      <c r="J40" s="129"/>
      <c r="K40" s="100"/>
      <c r="L40" s="101"/>
      <c r="M40" s="101"/>
      <c r="N40" s="101"/>
      <c r="O40" s="101"/>
      <c r="P40" s="102"/>
      <c r="Q40" s="36"/>
    </row>
    <row r="41" spans="1:31" x14ac:dyDescent="0.2">
      <c r="E41" s="50"/>
      <c r="F41" s="732" t="s">
        <v>85</v>
      </c>
      <c r="G41" s="729"/>
      <c r="H41" s="729"/>
      <c r="I41" s="729"/>
      <c r="J41" s="127"/>
      <c r="K41" s="103"/>
      <c r="L41" s="104"/>
      <c r="M41" s="104"/>
      <c r="N41" s="104"/>
      <c r="O41" s="104"/>
      <c r="P41" s="105"/>
      <c r="Q41" s="36"/>
    </row>
    <row r="42" spans="1:31" x14ac:dyDescent="0.2">
      <c r="A42" s="1"/>
      <c r="B42" s="1"/>
      <c r="C42" s="1"/>
      <c r="E42" s="46" t="s">
        <v>34</v>
      </c>
      <c r="F42" s="47"/>
      <c r="G42" s="47"/>
      <c r="H42" s="47"/>
      <c r="I42" s="47"/>
      <c r="J42" s="47"/>
      <c r="K42" s="106">
        <f>SUM(K$43:K$44)</f>
        <v>0</v>
      </c>
      <c r="L42" s="107"/>
      <c r="M42" s="107">
        <f>SUM(M$43:M$44)</f>
        <v>0</v>
      </c>
      <c r="N42" s="107">
        <f>SUM(N$43:N$44)</f>
        <v>0</v>
      </c>
      <c r="O42" s="107">
        <f>SUM(O$43:O$44)</f>
        <v>0</v>
      </c>
      <c r="P42" s="108">
        <f>SUM(P$43:P$44)</f>
        <v>0</v>
      </c>
      <c r="Q42" s="60">
        <f>SUM(K42:P42)</f>
        <v>0</v>
      </c>
    </row>
    <row r="43" spans="1:31" x14ac:dyDescent="0.2">
      <c r="E43" s="48"/>
      <c r="F43" s="731"/>
      <c r="G43" s="731"/>
      <c r="H43" s="731"/>
      <c r="I43" s="731"/>
      <c r="J43" s="129"/>
      <c r="K43" s="100"/>
      <c r="L43" s="101"/>
      <c r="M43" s="101"/>
      <c r="N43" s="101"/>
      <c r="O43" s="101"/>
      <c r="P43" s="102"/>
      <c r="Q43" s="36"/>
    </row>
    <row r="44" spans="1:31" x14ac:dyDescent="0.2">
      <c r="E44" s="50"/>
      <c r="F44" s="729"/>
      <c r="G44" s="729"/>
      <c r="H44" s="729"/>
      <c r="I44" s="729"/>
      <c r="J44" s="127"/>
      <c r="K44" s="103"/>
      <c r="L44" s="104"/>
      <c r="M44" s="104"/>
      <c r="N44" s="104"/>
      <c r="O44" s="104"/>
      <c r="P44" s="105"/>
      <c r="Q44" s="36"/>
    </row>
    <row r="45" spans="1:31" x14ac:dyDescent="0.2">
      <c r="A45" s="1"/>
      <c r="B45" s="1"/>
      <c r="C45" s="1"/>
      <c r="E45" s="46" t="s">
        <v>35</v>
      </c>
      <c r="F45" s="47"/>
      <c r="G45" s="47"/>
      <c r="H45" s="47"/>
      <c r="I45" s="47"/>
      <c r="J45" s="47"/>
      <c r="K45" s="106">
        <f>SUM(K$46:K$47)</f>
        <v>0</v>
      </c>
      <c r="L45" s="107"/>
      <c r="M45" s="107">
        <f>SUM(M$46:M$47)</f>
        <v>0</v>
      </c>
      <c r="N45" s="107">
        <f>SUM(N$46:N$47)</f>
        <v>0</v>
      </c>
      <c r="O45" s="107">
        <f>SUM(O$46:O$47)</f>
        <v>0</v>
      </c>
      <c r="P45" s="108">
        <f>SUM(P$46:P$47)</f>
        <v>0</v>
      </c>
      <c r="Q45" s="60">
        <f>SUM(K45:P45)</f>
        <v>0</v>
      </c>
    </row>
    <row r="46" spans="1:31" x14ac:dyDescent="0.2">
      <c r="E46" s="48"/>
      <c r="F46" s="731"/>
      <c r="G46" s="731"/>
      <c r="H46" s="731"/>
      <c r="I46" s="731"/>
      <c r="J46" s="129"/>
      <c r="K46" s="100"/>
      <c r="L46" s="101"/>
      <c r="M46" s="101"/>
      <c r="N46" s="101"/>
      <c r="O46" s="101"/>
      <c r="P46" s="102"/>
      <c r="Q46" s="36"/>
    </row>
    <row r="47" spans="1:31" x14ac:dyDescent="0.2">
      <c r="E47" s="50"/>
      <c r="F47" s="729"/>
      <c r="G47" s="729"/>
      <c r="H47" s="729"/>
      <c r="I47" s="729"/>
      <c r="J47" s="127"/>
      <c r="K47" s="103"/>
      <c r="L47" s="104"/>
      <c r="M47" s="104"/>
      <c r="N47" s="104"/>
      <c r="O47" s="104"/>
      <c r="P47" s="105"/>
      <c r="Q47" s="36"/>
      <c r="R47" t="s">
        <v>38</v>
      </c>
    </row>
    <row r="48" spans="1:31" x14ac:dyDescent="0.2">
      <c r="A48" s="1"/>
      <c r="B48" s="1"/>
      <c r="C48" s="1"/>
      <c r="E48" s="46" t="s">
        <v>12</v>
      </c>
      <c r="F48" s="47"/>
      <c r="G48" s="52"/>
      <c r="H48" s="52"/>
      <c r="I48" s="52"/>
      <c r="J48" s="52"/>
      <c r="K48" s="106">
        <f>SUM(K$49:K$54)</f>
        <v>0</v>
      </c>
      <c r="L48" s="107"/>
      <c r="M48" s="107">
        <f>SUM(M$49:M$54)</f>
        <v>0</v>
      </c>
      <c r="N48" s="107">
        <f>SUM(N$49:N$54)</f>
        <v>0</v>
      </c>
      <c r="O48" s="107">
        <f>SUM(O$49:O$54)</f>
        <v>0</v>
      </c>
      <c r="P48" s="108">
        <f>SUM(P$49:P$54)</f>
        <v>0</v>
      </c>
      <c r="Q48" s="60">
        <f>SUM(K48:P48)</f>
        <v>0</v>
      </c>
      <c r="R48" s="14" t="s">
        <v>33</v>
      </c>
      <c r="S48" s="10"/>
      <c r="T48" s="10"/>
      <c r="U48" s="11"/>
      <c r="V48" s="11"/>
      <c r="W48" s="11"/>
      <c r="X48" s="11"/>
      <c r="Y48" s="11"/>
      <c r="Z48" s="11"/>
      <c r="AA48" s="11"/>
      <c r="AB48" s="11"/>
      <c r="AC48" s="11"/>
      <c r="AD48" s="11"/>
      <c r="AE48" s="11"/>
    </row>
    <row r="49" spans="1:31" x14ac:dyDescent="0.2">
      <c r="A49" s="2"/>
      <c r="B49" s="2"/>
      <c r="C49" s="2"/>
      <c r="D49" s="8"/>
      <c r="E49" s="57"/>
      <c r="F49" s="744"/>
      <c r="G49" s="744"/>
      <c r="H49" s="744"/>
      <c r="I49" s="744"/>
      <c r="J49" s="126"/>
      <c r="K49" s="100"/>
      <c r="L49" s="101"/>
      <c r="M49" s="101"/>
      <c r="N49" s="101"/>
      <c r="O49" s="101"/>
      <c r="P49" s="102"/>
      <c r="Q49" s="36"/>
      <c r="R49" s="14" t="s">
        <v>5</v>
      </c>
      <c r="S49" s="10"/>
      <c r="T49" s="10"/>
      <c r="U49" s="10" t="s">
        <v>6</v>
      </c>
      <c r="V49" s="10"/>
      <c r="W49" s="10"/>
      <c r="X49" s="10" t="s">
        <v>7</v>
      </c>
      <c r="Y49" s="10"/>
      <c r="Z49" s="10"/>
      <c r="AA49" s="10" t="s">
        <v>8</v>
      </c>
      <c r="AB49" s="10"/>
      <c r="AC49" s="10"/>
      <c r="AD49" s="10" t="s">
        <v>9</v>
      </c>
      <c r="AE49" s="10"/>
    </row>
    <row r="50" spans="1:31" x14ac:dyDescent="0.2">
      <c r="A50" s="2"/>
      <c r="B50" s="2"/>
      <c r="C50" s="2"/>
      <c r="D50" s="9"/>
      <c r="E50" s="58"/>
      <c r="F50" s="733"/>
      <c r="G50" s="733"/>
      <c r="H50" s="733"/>
      <c r="I50" s="733"/>
      <c r="J50" s="130"/>
      <c r="K50" s="100"/>
      <c r="L50" s="101"/>
      <c r="M50" s="101"/>
      <c r="N50" s="101"/>
      <c r="O50" s="101"/>
      <c r="P50" s="102"/>
      <c r="Q50" s="36"/>
      <c r="R50" s="14"/>
      <c r="S50" s="10"/>
      <c r="T50" s="10"/>
      <c r="U50" s="10"/>
      <c r="V50" s="10"/>
      <c r="W50" s="10"/>
      <c r="X50" s="10"/>
      <c r="Y50" s="10"/>
      <c r="Z50" s="10"/>
      <c r="AA50" s="10"/>
      <c r="AB50" s="10"/>
      <c r="AC50" s="10"/>
      <c r="AD50" s="10"/>
      <c r="AE50" s="10"/>
    </row>
    <row r="51" spans="1:31" x14ac:dyDescent="0.2">
      <c r="A51" s="1"/>
      <c r="B51" s="1"/>
      <c r="C51" s="1"/>
      <c r="E51" s="48"/>
      <c r="F51" s="731"/>
      <c r="G51" s="731"/>
      <c r="H51" s="731"/>
      <c r="I51" s="731"/>
      <c r="J51" s="129"/>
      <c r="K51" s="100"/>
      <c r="L51" s="101"/>
      <c r="M51" s="101"/>
      <c r="N51" s="101"/>
      <c r="O51" s="101"/>
      <c r="P51" s="102"/>
      <c r="Q51" s="36"/>
      <c r="R51" s="14" t="s">
        <v>31</v>
      </c>
      <c r="S51" s="10" t="s">
        <v>30</v>
      </c>
      <c r="T51" s="10"/>
      <c r="U51" s="10" t="s">
        <v>31</v>
      </c>
      <c r="V51" s="10" t="s">
        <v>30</v>
      </c>
      <c r="W51" s="10"/>
      <c r="X51" s="10" t="s">
        <v>31</v>
      </c>
      <c r="Y51" s="10" t="s">
        <v>30</v>
      </c>
      <c r="Z51" s="10"/>
      <c r="AA51" s="10" t="s">
        <v>31</v>
      </c>
      <c r="AB51" s="10" t="s">
        <v>30</v>
      </c>
      <c r="AC51" s="10"/>
      <c r="AD51" s="10" t="s">
        <v>31</v>
      </c>
      <c r="AE51" s="10" t="s">
        <v>30</v>
      </c>
    </row>
    <row r="52" spans="1:31" x14ac:dyDescent="0.2">
      <c r="A52" s="2"/>
      <c r="B52" s="2"/>
      <c r="C52" s="2"/>
      <c r="D52" s="9"/>
      <c r="E52" s="58"/>
      <c r="F52" s="733"/>
      <c r="G52" s="733"/>
      <c r="H52" s="733"/>
      <c r="I52" s="733"/>
      <c r="J52" s="130"/>
      <c r="K52" s="100"/>
      <c r="L52" s="101"/>
      <c r="M52" s="101"/>
      <c r="N52" s="101"/>
      <c r="O52" s="101"/>
      <c r="P52" s="102"/>
      <c r="Q52" s="36"/>
      <c r="R52" s="14"/>
      <c r="S52" s="10"/>
      <c r="T52" s="10"/>
      <c r="U52" s="10"/>
      <c r="V52" s="10"/>
      <c r="W52" s="10"/>
      <c r="X52" s="10"/>
      <c r="Y52" s="10"/>
      <c r="Z52" s="10"/>
      <c r="AA52" s="10"/>
      <c r="AB52" s="10"/>
      <c r="AC52" s="10"/>
      <c r="AD52" s="10"/>
      <c r="AE52" s="10"/>
    </row>
    <row r="53" spans="1:31" x14ac:dyDescent="0.2">
      <c r="A53" s="1"/>
      <c r="B53" s="1"/>
      <c r="C53" s="1"/>
      <c r="E53" s="48"/>
      <c r="F53" s="731"/>
      <c r="G53" s="731"/>
      <c r="H53" s="731"/>
      <c r="I53" s="731"/>
      <c r="J53" s="129"/>
      <c r="K53" s="100"/>
      <c r="L53" s="101"/>
      <c r="M53" s="101"/>
      <c r="N53" s="101"/>
      <c r="O53" s="101"/>
      <c r="P53" s="102"/>
      <c r="Q53" s="36"/>
      <c r="R53" s="14" t="s">
        <v>31</v>
      </c>
      <c r="S53" s="10" t="s">
        <v>30</v>
      </c>
      <c r="T53" s="10"/>
      <c r="U53" s="10" t="s">
        <v>31</v>
      </c>
      <c r="V53" s="10" t="s">
        <v>30</v>
      </c>
      <c r="W53" s="10"/>
      <c r="X53" s="10" t="s">
        <v>31</v>
      </c>
      <c r="Y53" s="10" t="s">
        <v>30</v>
      </c>
      <c r="Z53" s="10"/>
      <c r="AA53" s="10" t="s">
        <v>31</v>
      </c>
      <c r="AB53" s="10" t="s">
        <v>30</v>
      </c>
      <c r="AC53" s="10"/>
      <c r="AD53" s="10" t="s">
        <v>31</v>
      </c>
      <c r="AE53" s="10" t="s">
        <v>30</v>
      </c>
    </row>
    <row r="54" spans="1:31" x14ac:dyDescent="0.2">
      <c r="A54" s="2"/>
      <c r="B54" s="2"/>
      <c r="C54" s="2"/>
      <c r="D54" s="9"/>
      <c r="E54" s="64"/>
      <c r="F54" s="734"/>
      <c r="G54" s="734"/>
      <c r="H54" s="734"/>
      <c r="I54" s="734"/>
      <c r="J54" s="128"/>
      <c r="K54" s="103"/>
      <c r="L54" s="104"/>
      <c r="M54" s="104"/>
      <c r="N54" s="104"/>
      <c r="O54" s="104"/>
      <c r="P54" s="105"/>
      <c r="Q54" s="36"/>
      <c r="R54" s="14"/>
      <c r="S54" s="10"/>
      <c r="T54" s="10"/>
      <c r="U54" s="10"/>
      <c r="V54" s="10"/>
      <c r="W54" s="10"/>
      <c r="X54" s="10"/>
      <c r="Y54" s="10"/>
      <c r="Z54" s="10"/>
      <c r="AA54" s="10"/>
      <c r="AB54" s="10"/>
      <c r="AC54" s="10"/>
      <c r="AD54" s="10"/>
      <c r="AE54" s="10"/>
    </row>
    <row r="55" spans="1:31" ht="13.5" thickBot="1" x14ac:dyDescent="0.25">
      <c r="A55" s="1"/>
      <c r="B55" s="1"/>
      <c r="C55" s="1"/>
      <c r="E55" s="49"/>
      <c r="F55" s="49"/>
      <c r="G55" s="49"/>
      <c r="H55" s="49"/>
      <c r="I55" s="49"/>
      <c r="J55" s="129"/>
      <c r="K55" s="6"/>
      <c r="L55" s="126"/>
      <c r="M55" s="7"/>
      <c r="N55" s="7"/>
      <c r="O55" s="7"/>
      <c r="P55" s="36"/>
      <c r="Q55" s="36"/>
      <c r="R55" s="14" t="s">
        <v>31</v>
      </c>
      <c r="S55" s="10" t="s">
        <v>30</v>
      </c>
      <c r="T55" s="10"/>
      <c r="U55" s="10" t="s">
        <v>31</v>
      </c>
      <c r="V55" s="10" t="s">
        <v>30</v>
      </c>
      <c r="W55" s="10"/>
      <c r="X55" s="10" t="s">
        <v>31</v>
      </c>
      <c r="Y55" s="10" t="s">
        <v>30</v>
      </c>
      <c r="Z55" s="10"/>
      <c r="AA55" s="10" t="s">
        <v>31</v>
      </c>
      <c r="AB55" s="10" t="s">
        <v>30</v>
      </c>
      <c r="AC55" s="10"/>
      <c r="AD55" s="10" t="s">
        <v>31</v>
      </c>
      <c r="AE55" s="10" t="s">
        <v>30</v>
      </c>
    </row>
    <row r="56" spans="1:31" x14ac:dyDescent="0.2">
      <c r="A56" s="1"/>
      <c r="B56" s="1"/>
      <c r="C56" s="1"/>
      <c r="E56" s="46" t="s">
        <v>36</v>
      </c>
      <c r="F56" s="47"/>
      <c r="G56" s="47"/>
      <c r="H56" s="47"/>
      <c r="I56" s="47"/>
      <c r="J56" s="129"/>
      <c r="K56" s="33"/>
      <c r="L56" s="34"/>
      <c r="M56" s="34"/>
      <c r="N56" s="34"/>
      <c r="O56" s="34"/>
      <c r="P56" s="35"/>
      <c r="Q56" s="36"/>
      <c r="R56" s="15"/>
      <c r="S56" s="11"/>
      <c r="T56" s="11"/>
      <c r="U56" s="11"/>
      <c r="V56" s="11"/>
      <c r="W56" s="11"/>
      <c r="X56" s="11"/>
      <c r="Y56" s="11"/>
      <c r="Z56" s="11"/>
      <c r="AA56" s="11"/>
      <c r="AB56" s="11"/>
      <c r="AC56" s="11"/>
      <c r="AD56" s="11"/>
      <c r="AE56" s="11"/>
    </row>
    <row r="57" spans="1:31" x14ac:dyDescent="0.2">
      <c r="A57" s="2"/>
      <c r="B57" s="2"/>
      <c r="C57" s="2"/>
      <c r="E57" s="53" t="s">
        <v>16</v>
      </c>
      <c r="F57" s="49"/>
      <c r="G57" s="49"/>
      <c r="H57" s="49"/>
      <c r="I57" s="49"/>
      <c r="J57" s="129"/>
      <c r="K57" s="31"/>
      <c r="L57" s="32"/>
      <c r="M57" s="32"/>
      <c r="N57" s="32"/>
      <c r="O57" s="32"/>
      <c r="P57" s="94"/>
      <c r="Q57" s="36">
        <f>SUM(K57:P57)</f>
        <v>0</v>
      </c>
      <c r="R57" s="16"/>
      <c r="S57" s="12"/>
      <c r="T57" s="12"/>
      <c r="U57" s="12"/>
      <c r="V57" s="12"/>
      <c r="W57" s="12"/>
      <c r="X57" s="12"/>
      <c r="Y57" s="12"/>
      <c r="Z57" s="12"/>
      <c r="AA57" s="12"/>
      <c r="AB57" s="12"/>
      <c r="AC57" s="12"/>
      <c r="AD57" s="12"/>
      <c r="AE57" s="12"/>
    </row>
    <row r="58" spans="1:31" x14ac:dyDescent="0.2">
      <c r="A58" s="2"/>
      <c r="B58" s="2"/>
      <c r="C58" s="2"/>
      <c r="E58" s="53" t="s">
        <v>17</v>
      </c>
      <c r="F58" s="49"/>
      <c r="G58" s="49"/>
      <c r="H58" s="49"/>
      <c r="I58" s="49"/>
      <c r="J58" s="129"/>
      <c r="K58" s="31"/>
      <c r="L58" s="32"/>
      <c r="M58" s="32"/>
      <c r="N58" s="32"/>
      <c r="O58" s="32"/>
      <c r="P58" s="94"/>
      <c r="Q58" s="36">
        <f>SUM(K58:P58)</f>
        <v>0</v>
      </c>
      <c r="R58" s="16"/>
      <c r="S58" s="12"/>
      <c r="T58" s="12"/>
      <c r="U58" s="12"/>
      <c r="V58" s="12"/>
      <c r="W58" s="12"/>
      <c r="X58" s="12"/>
      <c r="Y58" s="12"/>
      <c r="Z58" s="12"/>
      <c r="AA58" s="12"/>
      <c r="AB58" s="12"/>
      <c r="AC58" s="12"/>
      <c r="AD58" s="12"/>
      <c r="AE58" s="12"/>
    </row>
    <row r="59" spans="1:31" x14ac:dyDescent="0.2">
      <c r="A59" s="2"/>
      <c r="B59" s="2"/>
      <c r="C59" s="2"/>
      <c r="E59" s="53" t="s">
        <v>44</v>
      </c>
      <c r="F59" s="49"/>
      <c r="G59" s="49"/>
      <c r="H59" s="49"/>
      <c r="I59" s="49"/>
      <c r="J59" s="129"/>
      <c r="K59" s="28">
        <f>$K$57+$K$58</f>
        <v>0</v>
      </c>
      <c r="L59" s="29"/>
      <c r="M59" s="29">
        <f>$M$57+$M$58</f>
        <v>0</v>
      </c>
      <c r="N59" s="29">
        <f>$N$57+$N$58</f>
        <v>0</v>
      </c>
      <c r="O59" s="29">
        <f>$O$57+$O$58</f>
        <v>0</v>
      </c>
      <c r="P59" s="95">
        <f>$P$57+$P$58</f>
        <v>0</v>
      </c>
      <c r="Q59" s="36">
        <f>SUM(K59:P59)</f>
        <v>0</v>
      </c>
      <c r="R59" s="16">
        <f>IF(K59&lt;=25000,K59,IF(K59&gt;25000,25000))</f>
        <v>0</v>
      </c>
      <c r="S59" s="12">
        <f>K59-R59</f>
        <v>0</v>
      </c>
      <c r="T59" s="12"/>
      <c r="U59" s="12">
        <f>IF((SUM(K59:M59)&lt;=25000),M59,IF(AND(SUM(K59:M59)&gt;25000,K59&lt;=25000),25000-SUM(K59),0))</f>
        <v>0</v>
      </c>
      <c r="V59" s="12">
        <f>M59-U59</f>
        <v>0</v>
      </c>
      <c r="W59" s="12"/>
      <c r="X59" s="12">
        <f>IF((SUM(K59:N59)&lt;=25000),N59,IF(AND(SUM(K59:N59)&gt;25000,(SUM(K59:M59))&lt;25000),25000-SUM(K59:M59),0))</f>
        <v>0</v>
      </c>
      <c r="Y59" s="12">
        <f>N59-X59</f>
        <v>0</v>
      </c>
      <c r="Z59" s="12"/>
      <c r="AA59" s="12">
        <f>IF((SUM(K59:O59)&lt;=25000),O59,IF(AND(SUM(K59:O59)&gt;25000,(SUM(K59:N59))&lt;25000),25000-SUM(K59:N59),0))</f>
        <v>0</v>
      </c>
      <c r="AB59" s="12">
        <f>O59-AA59</f>
        <v>0</v>
      </c>
      <c r="AC59" s="12"/>
      <c r="AD59" s="12">
        <f>IF((SUM(K59:P59)&lt;=25000),P59,IF(AND(SUM(K59:P59)&gt;25000,(SUM(K59:O59))&lt;25000),25000-SUM(K59:O59),0))</f>
        <v>0</v>
      </c>
      <c r="AE59" s="12">
        <f>P59-AD59</f>
        <v>0</v>
      </c>
    </row>
    <row r="60" spans="1:31" x14ac:dyDescent="0.2">
      <c r="E60" s="48"/>
      <c r="F60" s="49"/>
      <c r="G60" s="49"/>
      <c r="H60" s="86" t="s">
        <v>41</v>
      </c>
      <c r="I60" s="49"/>
      <c r="J60" s="129"/>
      <c r="K60" s="6"/>
      <c r="L60" s="126"/>
      <c r="M60" s="7"/>
      <c r="N60" s="7"/>
      <c r="O60" s="7"/>
      <c r="P60" s="36"/>
      <c r="Q60" s="36"/>
      <c r="R60" s="16"/>
      <c r="S60" s="12"/>
      <c r="T60" s="12"/>
      <c r="U60" s="12"/>
      <c r="V60" s="12"/>
      <c r="W60" s="12"/>
      <c r="X60" s="12"/>
      <c r="Y60" s="12"/>
      <c r="Z60" s="12"/>
      <c r="AA60" s="12"/>
      <c r="AB60" s="12"/>
      <c r="AC60" s="12"/>
      <c r="AD60" s="12"/>
      <c r="AE60" s="12"/>
    </row>
    <row r="61" spans="1:31" x14ac:dyDescent="0.2">
      <c r="E61" s="48" t="s">
        <v>18</v>
      </c>
      <c r="F61" s="49"/>
      <c r="G61" s="49"/>
      <c r="H61" s="49"/>
      <c r="I61" s="49"/>
      <c r="J61" s="129"/>
      <c r="K61" s="31"/>
      <c r="L61" s="32"/>
      <c r="M61" s="32"/>
      <c r="N61" s="32"/>
      <c r="O61" s="32"/>
      <c r="P61" s="94"/>
      <c r="Q61" s="36">
        <f>SUM(K61:P61)</f>
        <v>0</v>
      </c>
      <c r="R61" s="16"/>
      <c r="S61" s="12"/>
      <c r="T61" s="12"/>
      <c r="U61" s="12"/>
      <c r="V61" s="12"/>
      <c r="W61" s="12"/>
      <c r="X61" s="12"/>
      <c r="Y61" s="12"/>
      <c r="Z61" s="12"/>
      <c r="AA61" s="12"/>
      <c r="AB61" s="12"/>
      <c r="AC61" s="12"/>
      <c r="AD61" s="12"/>
      <c r="AE61" s="12"/>
    </row>
    <row r="62" spans="1:31" x14ac:dyDescent="0.2">
      <c r="E62" s="48" t="s">
        <v>20</v>
      </c>
      <c r="F62" s="49"/>
      <c r="G62" s="49"/>
      <c r="H62" s="49"/>
      <c r="I62" s="49"/>
      <c r="J62" s="129"/>
      <c r="K62" s="31"/>
      <c r="L62" s="32"/>
      <c r="M62" s="32"/>
      <c r="N62" s="32"/>
      <c r="O62" s="32"/>
      <c r="P62" s="94"/>
      <c r="Q62" s="36">
        <f>SUM(K62:P62)</f>
        <v>0</v>
      </c>
      <c r="R62" s="16"/>
      <c r="S62" s="12"/>
      <c r="T62" s="12"/>
      <c r="U62" s="12"/>
      <c r="V62" s="12"/>
      <c r="W62" s="12"/>
      <c r="X62" s="12"/>
      <c r="Y62" s="12"/>
      <c r="Z62" s="12"/>
      <c r="AA62" s="12"/>
      <c r="AB62" s="12"/>
      <c r="AC62" s="12"/>
      <c r="AD62" s="12"/>
      <c r="AE62" s="12"/>
    </row>
    <row r="63" spans="1:31" x14ac:dyDescent="0.2">
      <c r="E63" s="48" t="s">
        <v>22</v>
      </c>
      <c r="F63" s="49"/>
      <c r="G63" s="49"/>
      <c r="H63" s="49"/>
      <c r="I63" s="49"/>
      <c r="J63" s="129"/>
      <c r="K63" s="28">
        <f>$K$61+$K$62</f>
        <v>0</v>
      </c>
      <c r="L63" s="29"/>
      <c r="M63" s="29">
        <f>$M$61+$M$62</f>
        <v>0</v>
      </c>
      <c r="N63" s="29">
        <f>$N$61+$N$62</f>
        <v>0</v>
      </c>
      <c r="O63" s="29">
        <f>$O$61+$O$62</f>
        <v>0</v>
      </c>
      <c r="P63" s="95">
        <f>$P$61+$P$62</f>
        <v>0</v>
      </c>
      <c r="Q63" s="36">
        <f>SUM(K63:P63)</f>
        <v>0</v>
      </c>
      <c r="R63" s="16">
        <f>IF(K63&lt;=25000,K63,IF(K63&gt;25000,25000))</f>
        <v>0</v>
      </c>
      <c r="S63" s="12">
        <f>K63-R63</f>
        <v>0</v>
      </c>
      <c r="T63" s="12"/>
      <c r="U63" s="12">
        <f>IF((SUM(K63:M63)&lt;=25000),M63,IF(AND(SUM(K63:M63)&gt;25000,K63&lt;=25000),25000-SUM(K63),0))</f>
        <v>0</v>
      </c>
      <c r="V63" s="12">
        <f>M63-U63</f>
        <v>0</v>
      </c>
      <c r="W63" s="12"/>
      <c r="X63" s="12">
        <f>IF((SUM(K63:N63)&lt;=25000),N63,IF(AND(SUM(K63:N63)&gt;25000,(SUM(K63:M63))&lt;25000),25000-SUM(K63:M63),0))</f>
        <v>0</v>
      </c>
      <c r="Y63" s="12">
        <f>N63-X63</f>
        <v>0</v>
      </c>
      <c r="Z63" s="12"/>
      <c r="AA63" s="12">
        <f>IF((SUM(K63:O63)&lt;=25000),O63,IF(AND(SUM(K63:O63)&gt;25000,(SUM(K63:N63))&lt;25000),25000-SUM(K63:N63),0))</f>
        <v>0</v>
      </c>
      <c r="AB63" s="12">
        <f>O63-AA63</f>
        <v>0</v>
      </c>
      <c r="AC63" s="12"/>
      <c r="AD63" s="12">
        <f>IF((SUM(K63:P63)&lt;=25000),P63,IF(AND(SUM(K63:P63)&gt;25000,(SUM(K63:O63))&lt;25000),25000-SUM(K63:O63),0))</f>
        <v>0</v>
      </c>
      <c r="AE63" s="12">
        <f>P63-AD63</f>
        <v>0</v>
      </c>
    </row>
    <row r="64" spans="1:31" x14ac:dyDescent="0.2">
      <c r="E64" s="48"/>
      <c r="F64" s="49"/>
      <c r="G64" s="49"/>
      <c r="H64" s="49"/>
      <c r="I64" s="49"/>
      <c r="J64" s="129"/>
      <c r="K64" s="6"/>
      <c r="L64" s="126"/>
      <c r="M64" s="7"/>
      <c r="N64" s="7"/>
      <c r="O64" s="7"/>
      <c r="P64" s="36"/>
      <c r="Q64" s="36"/>
      <c r="R64" s="16"/>
      <c r="S64" s="12"/>
      <c r="T64" s="12"/>
      <c r="U64" s="12"/>
      <c r="V64" s="12"/>
      <c r="W64" s="12"/>
      <c r="X64" s="12"/>
      <c r="Y64" s="12"/>
      <c r="Z64" s="12"/>
      <c r="AA64" s="12"/>
      <c r="AB64" s="12"/>
      <c r="AC64" s="12"/>
      <c r="AD64" s="12"/>
      <c r="AE64" s="12"/>
    </row>
    <row r="65" spans="1:31" x14ac:dyDescent="0.2">
      <c r="E65" s="48" t="s">
        <v>23</v>
      </c>
      <c r="F65" s="49"/>
      <c r="G65" s="49"/>
      <c r="H65" s="49"/>
      <c r="I65" s="49"/>
      <c r="J65" s="129"/>
      <c r="K65" s="31"/>
      <c r="L65" s="32"/>
      <c r="M65" s="32"/>
      <c r="N65" s="32"/>
      <c r="O65" s="32"/>
      <c r="P65" s="94"/>
      <c r="Q65" s="36">
        <f>SUM($K$65:$P$65)</f>
        <v>0</v>
      </c>
      <c r="R65" s="16"/>
      <c r="S65" s="12"/>
      <c r="T65" s="12"/>
      <c r="U65" s="12"/>
      <c r="V65" s="12"/>
      <c r="W65" s="12"/>
      <c r="X65" s="12"/>
      <c r="Y65" s="12"/>
      <c r="Z65" s="12"/>
      <c r="AA65" s="12"/>
      <c r="AB65" s="12"/>
      <c r="AC65" s="12"/>
      <c r="AD65" s="12"/>
      <c r="AE65" s="12"/>
    </row>
    <row r="66" spans="1:31" x14ac:dyDescent="0.2">
      <c r="E66" s="48" t="s">
        <v>19</v>
      </c>
      <c r="F66" s="49"/>
      <c r="G66" s="49"/>
      <c r="H66" s="49"/>
      <c r="I66" s="49"/>
      <c r="J66" s="129"/>
      <c r="K66" s="31"/>
      <c r="L66" s="32"/>
      <c r="M66" s="32"/>
      <c r="N66" s="32"/>
      <c r="O66" s="32"/>
      <c r="P66" s="94"/>
      <c r="Q66" s="36">
        <f>SUM($K$66:$P$66)</f>
        <v>0</v>
      </c>
      <c r="R66" s="16"/>
      <c r="S66" s="12"/>
      <c r="T66" s="12"/>
      <c r="U66" s="12"/>
      <c r="V66" s="12"/>
      <c r="W66" s="12"/>
      <c r="X66" s="12"/>
      <c r="Y66" s="12"/>
      <c r="Z66" s="12"/>
      <c r="AA66" s="12"/>
      <c r="AB66" s="12"/>
      <c r="AC66" s="12"/>
      <c r="AD66" s="12"/>
      <c r="AE66" s="12"/>
    </row>
    <row r="67" spans="1:31" x14ac:dyDescent="0.2">
      <c r="E67" s="48" t="s">
        <v>21</v>
      </c>
      <c r="F67" s="49"/>
      <c r="G67" s="49"/>
      <c r="H67" s="49"/>
      <c r="I67" s="49"/>
      <c r="J67" s="129"/>
      <c r="K67" s="28">
        <f>$K$65+$K$66</f>
        <v>0</v>
      </c>
      <c r="L67" s="29"/>
      <c r="M67" s="29">
        <f>$M$65+$M$66</f>
        <v>0</v>
      </c>
      <c r="N67" s="29">
        <f>$N$65+$N$66</f>
        <v>0</v>
      </c>
      <c r="O67" s="29">
        <f>$O$65+$O$66</f>
        <v>0</v>
      </c>
      <c r="P67" s="95">
        <f>$P$65+$P$66</f>
        <v>0</v>
      </c>
      <c r="Q67" s="36">
        <f>SUM($K$67:$P$67)</f>
        <v>0</v>
      </c>
      <c r="R67" s="16">
        <f>IF(K67&lt;=25000,K67,IF(K67&gt;25000,25000))</f>
        <v>0</v>
      </c>
      <c r="S67" s="12">
        <f>K67-R67</f>
        <v>0</v>
      </c>
      <c r="T67" s="12"/>
      <c r="U67" s="12">
        <f>IF((SUM(K67:M67)&lt;=25000),M67,IF(AND(SUM(K67:M67)&gt;25000,K67&lt;=25000),25000-SUM(K67),0))</f>
        <v>0</v>
      </c>
      <c r="V67" s="12">
        <f>M67-U67</f>
        <v>0</v>
      </c>
      <c r="W67" s="12"/>
      <c r="X67" s="12">
        <f>IF((SUM(K67:N67)&lt;=25000),N67,IF(AND(SUM(K67:N67)&gt;25000,(SUM(K67:M67))&lt;25000),25000-SUM(K67:M67),0))</f>
        <v>0</v>
      </c>
      <c r="Y67" s="12">
        <f>N67-X67</f>
        <v>0</v>
      </c>
      <c r="Z67" s="12"/>
      <c r="AA67" s="12">
        <f>IF((SUM(K67:O67)&lt;=25000),O67,IF(AND(SUM(K67:O67)&gt;25000,(SUM(K67:N67))&lt;25000),25000-SUM(K67:N67),0))</f>
        <v>0</v>
      </c>
      <c r="AB67" s="12">
        <f>O67-AA67</f>
        <v>0</v>
      </c>
      <c r="AC67" s="12"/>
      <c r="AD67" s="12">
        <f>IF((SUM(K67:P67)&lt;=25000),P67,IF(AND(SUM(K67:P67)&gt;25000,(SUM(K67:O67))&lt;25000),25000-SUM(K67:O67),0))</f>
        <v>0</v>
      </c>
      <c r="AE67" s="12">
        <f>P67-AD67</f>
        <v>0</v>
      </c>
    </row>
    <row r="68" spans="1:31" ht="13.5" thickBot="1" x14ac:dyDescent="0.25">
      <c r="E68" s="48"/>
      <c r="F68" s="49"/>
      <c r="G68" s="49"/>
      <c r="H68" s="49"/>
      <c r="I68" s="49"/>
      <c r="J68" s="129"/>
      <c r="K68" s="6"/>
      <c r="L68" s="126"/>
      <c r="M68" s="7"/>
      <c r="N68" s="7"/>
      <c r="O68" s="7"/>
      <c r="P68" s="36"/>
      <c r="Q68" s="36"/>
      <c r="R68" s="24"/>
      <c r="S68" s="12"/>
      <c r="T68" s="12"/>
      <c r="U68" s="27"/>
      <c r="V68" s="12"/>
      <c r="W68" s="12"/>
      <c r="X68" s="27"/>
      <c r="Y68" s="12"/>
      <c r="Z68" s="12"/>
      <c r="AA68" s="12"/>
      <c r="AB68" s="12"/>
      <c r="AC68" s="12"/>
      <c r="AD68" s="27"/>
      <c r="AE68" s="12"/>
    </row>
    <row r="69" spans="1:31" ht="13.5" thickBot="1" x14ac:dyDescent="0.25">
      <c r="A69" s="1"/>
      <c r="B69" s="1"/>
      <c r="C69" s="1"/>
      <c r="E69" s="55" t="s">
        <v>25</v>
      </c>
      <c r="F69" s="49"/>
      <c r="G69" s="49"/>
      <c r="H69" s="49"/>
      <c r="I69" s="49"/>
      <c r="J69" s="129"/>
      <c r="K69" s="19">
        <f t="shared" ref="K69:P70" si="12">+K57+K61+K65</f>
        <v>0</v>
      </c>
      <c r="L69" s="20"/>
      <c r="M69" s="20">
        <f t="shared" si="12"/>
        <v>0</v>
      </c>
      <c r="N69" s="20">
        <f t="shared" si="12"/>
        <v>0</v>
      </c>
      <c r="O69" s="20">
        <f t="shared" si="12"/>
        <v>0</v>
      </c>
      <c r="P69" s="60">
        <f t="shared" si="12"/>
        <v>0</v>
      </c>
      <c r="Q69" s="60">
        <f>SUM($K$69:$P$69)</f>
        <v>0</v>
      </c>
      <c r="R69" s="25">
        <f>SUM(R59:R67)</f>
        <v>0</v>
      </c>
      <c r="S69" s="23">
        <f>SUM(S59:S67)</f>
        <v>0</v>
      </c>
      <c r="T69" s="26"/>
      <c r="U69" s="25">
        <f>SUM(U59:U67)</f>
        <v>0</v>
      </c>
      <c r="V69" s="23">
        <f>SUM(V59:V67)</f>
        <v>0</v>
      </c>
      <c r="W69" s="26"/>
      <c r="X69" s="25">
        <f>SUM(X59:X67)</f>
        <v>0</v>
      </c>
      <c r="Y69" s="23">
        <f>SUM(Y59:Y67)</f>
        <v>0</v>
      </c>
      <c r="Z69" s="13"/>
      <c r="AA69" s="13">
        <f>SUM(AA59:AA67)</f>
        <v>0</v>
      </c>
      <c r="AB69" s="23">
        <f>SUM(AB59:AB67)</f>
        <v>0</v>
      </c>
      <c r="AC69" s="26"/>
      <c r="AD69" s="25">
        <f>SUM(AD59:AD67)</f>
        <v>0</v>
      </c>
      <c r="AE69" s="23">
        <f>SUM(AE59:AE67)</f>
        <v>0</v>
      </c>
    </row>
    <row r="70" spans="1:31" x14ac:dyDescent="0.2">
      <c r="A70" s="1"/>
      <c r="B70" s="1"/>
      <c r="C70" s="1"/>
      <c r="E70" s="55" t="s">
        <v>26</v>
      </c>
      <c r="F70" s="49"/>
      <c r="G70" s="49"/>
      <c r="H70" s="49"/>
      <c r="I70" s="49"/>
      <c r="J70" s="129"/>
      <c r="K70" s="19">
        <f t="shared" si="12"/>
        <v>0</v>
      </c>
      <c r="L70" s="20"/>
      <c r="M70" s="20">
        <f t="shared" si="12"/>
        <v>0</v>
      </c>
      <c r="N70" s="20">
        <f t="shared" si="12"/>
        <v>0</v>
      </c>
      <c r="O70" s="20">
        <f t="shared" si="12"/>
        <v>0</v>
      </c>
      <c r="P70" s="60">
        <f t="shared" si="12"/>
        <v>0</v>
      </c>
      <c r="Q70" s="60">
        <f>SUM($K$70:$P$70)</f>
        <v>0</v>
      </c>
      <c r="R70" s="9"/>
      <c r="S70" s="9"/>
      <c r="T70" s="9"/>
      <c r="U70" s="9"/>
      <c r="V70" s="9"/>
      <c r="W70" s="9"/>
      <c r="X70" s="9"/>
      <c r="Y70" s="9"/>
      <c r="Z70" s="9"/>
      <c r="AA70" s="9"/>
      <c r="AB70" s="9"/>
      <c r="AC70" s="9"/>
      <c r="AD70" s="9"/>
      <c r="AE70" s="9"/>
    </row>
    <row r="71" spans="1:31" ht="13.5" thickBot="1" x14ac:dyDescent="0.25">
      <c r="A71" s="1" t="s">
        <v>65</v>
      </c>
      <c r="B71" s="1"/>
      <c r="C71" s="1"/>
      <c r="E71" s="87" t="s">
        <v>27</v>
      </c>
      <c r="F71" s="51"/>
      <c r="G71" s="51"/>
      <c r="H71" s="51"/>
      <c r="I71" s="51"/>
      <c r="J71" s="129"/>
      <c r="K71" s="21">
        <f>+K69+K70</f>
        <v>0</v>
      </c>
      <c r="L71" s="22"/>
      <c r="M71" s="22">
        <f>+M69+M70</f>
        <v>0</v>
      </c>
      <c r="N71" s="22">
        <f>+N69+N70</f>
        <v>0</v>
      </c>
      <c r="O71" s="22">
        <f>+O69+O70</f>
        <v>0</v>
      </c>
      <c r="P71" s="37">
        <f>+P69+P70</f>
        <v>0</v>
      </c>
      <c r="Q71" s="37">
        <f>SUM($K$71:$P$71)</f>
        <v>0</v>
      </c>
    </row>
    <row r="72" spans="1:31" ht="13.5" thickBot="1" x14ac:dyDescent="0.25">
      <c r="A72" s="123" t="s">
        <v>66</v>
      </c>
      <c r="E72" s="49"/>
      <c r="F72" s="49"/>
    </row>
    <row r="73" spans="1:31" ht="13.5" thickTop="1" x14ac:dyDescent="0.2">
      <c r="A73" s="93" t="s">
        <v>5</v>
      </c>
      <c r="B73" s="109" t="s">
        <v>6</v>
      </c>
      <c r="C73" s="109" t="s">
        <v>7</v>
      </c>
      <c r="D73" s="109" t="s">
        <v>8</v>
      </c>
      <c r="E73" s="110" t="s">
        <v>9</v>
      </c>
      <c r="F73" s="49"/>
      <c r="G73" s="719" t="s">
        <v>28</v>
      </c>
      <c r="H73" s="720"/>
      <c r="I73" s="721"/>
      <c r="J73" s="131"/>
      <c r="K73" s="34">
        <f>$K$69+$K$48+$K$45+$K$42+$K$39+$K$29+$K$35+$K$26+$K$23+$K$20</f>
        <v>69586</v>
      </c>
      <c r="L73" s="34"/>
      <c r="M73" s="34">
        <f>$M$69+$M$48+$M$45+$M$42+$M$39+$M$29+$M$35+$M$26+$M$23+$M$20</f>
        <v>70497.759999999995</v>
      </c>
      <c r="N73" s="34">
        <f>$N$69+$N$48+$N$45+$N$42+$N$39+$N$29+$N$35+$N$26+$N$23+$N$20</f>
        <v>71422.955600000001</v>
      </c>
      <c r="O73" s="34">
        <f>$O$69+$O$48+$O$45+$O$42+$O$39+$O$29+$O$35+$O$26+$O$23+$O$20</f>
        <v>72361.807516000001</v>
      </c>
      <c r="P73" s="34">
        <f>$P$69+$P$48+$P$45+$P$42+$P$39+$P$29+$P$35+$P$26+$P$23+$P$20</f>
        <v>73314.540398359997</v>
      </c>
      <c r="Q73" s="83">
        <f>SUM($K$73:$P$73)</f>
        <v>357183.06351435999</v>
      </c>
    </row>
    <row r="74" spans="1:31" x14ac:dyDescent="0.2">
      <c r="A74" s="111">
        <v>0.63700000000000001</v>
      </c>
      <c r="B74" s="112">
        <v>0.64500000000000002</v>
      </c>
      <c r="C74" s="112">
        <v>0.65</v>
      </c>
      <c r="D74" s="112">
        <v>0.65</v>
      </c>
      <c r="E74" s="113">
        <v>0.65</v>
      </c>
      <c r="F74" s="88"/>
      <c r="G74" s="728" t="s">
        <v>29</v>
      </c>
      <c r="H74" s="726"/>
      <c r="I74" s="727"/>
      <c r="J74" s="131"/>
      <c r="K74" s="7">
        <f>$K$73+$K$70</f>
        <v>69586</v>
      </c>
      <c r="L74" s="126"/>
      <c r="M74" s="7">
        <f>$M$73+$M$70</f>
        <v>70497.759999999995</v>
      </c>
      <c r="N74" s="7">
        <f>$N$73+$N$70</f>
        <v>71422.955600000001</v>
      </c>
      <c r="O74" s="7">
        <f>$O$73+$O$70</f>
        <v>72361.807516000001</v>
      </c>
      <c r="P74" s="7">
        <f>$P$73+$P$70</f>
        <v>73314.540398359997</v>
      </c>
      <c r="Q74" s="84">
        <f>SUM($K$74:$P$74)</f>
        <v>357183.06351435999</v>
      </c>
    </row>
    <row r="75" spans="1:31" x14ac:dyDescent="0.2">
      <c r="A75" s="114">
        <v>1</v>
      </c>
      <c r="B75" s="115">
        <v>1</v>
      </c>
      <c r="C75" s="115">
        <v>1</v>
      </c>
      <c r="D75" s="115">
        <v>1</v>
      </c>
      <c r="E75" s="116">
        <v>1</v>
      </c>
      <c r="F75" s="66"/>
      <c r="G75" s="728" t="s">
        <v>24</v>
      </c>
      <c r="H75" s="726"/>
      <c r="I75" s="727"/>
      <c r="J75" s="131"/>
      <c r="K75" s="7">
        <f>$K$20+$K$23+$K$29+$K$35+$K$39+$K$48+$R$69</f>
        <v>69586</v>
      </c>
      <c r="L75" s="126"/>
      <c r="M75" s="7">
        <f>$M$20+$M$23+$M$29+$M$35+$M$39+$M$48+$U$69</f>
        <v>70497.759999999995</v>
      </c>
      <c r="N75" s="7">
        <f>$N$20+$N$23+$N$29+$N$35+$N$39+$N$48+$X$69</f>
        <v>71422.955600000001</v>
      </c>
      <c r="O75" s="7">
        <f>$O$20+$O$23+$O$29+$O$35+$O$39+$O$48+$AA$69</f>
        <v>72361.807516000001</v>
      </c>
      <c r="P75" s="7">
        <f>$P$20+$P$23+$P$29+$P$35+$P$39+$P$48+$AD$69</f>
        <v>73314.540398359997</v>
      </c>
      <c r="Q75" s="84">
        <f>SUM($K$75:$P$75)</f>
        <v>357183.06351435999</v>
      </c>
    </row>
    <row r="76" spans="1:31" x14ac:dyDescent="0.2">
      <c r="A76" s="117">
        <v>0.64500000000000002</v>
      </c>
      <c r="B76" s="118">
        <v>0.65</v>
      </c>
      <c r="C76" s="118">
        <v>0.65</v>
      </c>
      <c r="D76" s="118">
        <v>0.65</v>
      </c>
      <c r="E76" s="119">
        <v>0.65</v>
      </c>
      <c r="F76" s="67"/>
      <c r="G76" s="725" t="s">
        <v>86</v>
      </c>
      <c r="H76" s="726"/>
      <c r="I76" s="727"/>
      <c r="J76" s="131"/>
      <c r="K76" s="7">
        <f>(K20+K23+K29+K35+K39+K48+R69)/12*A75*A74+(K20+K23+K29+K35+K39+K48+R69)/12*A77*A76</f>
        <v>44836.579333333328</v>
      </c>
      <c r="L76" s="126"/>
      <c r="M76" s="63">
        <f>(M20+M23+M29+M35+M39+M48+U69)/12*B75*B74+(M20+M23+M29+M35+M39+M48+U69)/12*B77*B76</f>
        <v>45794.169933333331</v>
      </c>
      <c r="N76" s="63">
        <f>(N20+N23+N29+N35+N39+N48+X69)/12*C75*C74+(N20+N23+N29+N35+N39+N48+X69)/12*C77*C76</f>
        <v>46424.921139999999</v>
      </c>
      <c r="O76" s="63">
        <f>(O20+O23+O29+O35+O39+O48+AA69)/12*D75*D74+(O20+O23+O29+O35+O39+O48+AA69)/12*D77*D76</f>
        <v>47035.174885399996</v>
      </c>
      <c r="P76" s="63">
        <f>(P20+P23+P29+P35+P39+P48+AD69)/12*E75*E74+(P20+P23+P29+P35+P39+P48+AD69)/12*E77*E76</f>
        <v>47654.451258934001</v>
      </c>
      <c r="Q76" s="84">
        <f>SUM($K$76:$P$76)</f>
        <v>231745.29655100062</v>
      </c>
    </row>
    <row r="77" spans="1:31" ht="13.5" thickBot="1" x14ac:dyDescent="0.25">
      <c r="A77" s="120">
        <f>12-A75</f>
        <v>11</v>
      </c>
      <c r="B77" s="121">
        <f>12-B75</f>
        <v>11</v>
      </c>
      <c r="C77" s="121">
        <f>12-C75</f>
        <v>11</v>
      </c>
      <c r="D77" s="121">
        <f>12-D75</f>
        <v>11</v>
      </c>
      <c r="E77" s="122">
        <f>12-E75</f>
        <v>11</v>
      </c>
      <c r="F77" s="89"/>
      <c r="G77" s="722" t="s">
        <v>13</v>
      </c>
      <c r="H77" s="723"/>
      <c r="I77" s="724"/>
      <c r="J77" s="135"/>
      <c r="K77" s="22">
        <f>$K$76+$K$74</f>
        <v>114422.57933333333</v>
      </c>
      <c r="L77" s="22"/>
      <c r="M77" s="22">
        <f>$M$76+$M$74</f>
        <v>116291.92993333333</v>
      </c>
      <c r="N77" s="22">
        <f>$N$76+$N$74</f>
        <v>117847.87674000001</v>
      </c>
      <c r="O77" s="22">
        <f>$O$76+$O$74</f>
        <v>119396.98240139999</v>
      </c>
      <c r="P77" s="22">
        <f>$P$76+$P$74</f>
        <v>120968.991657294</v>
      </c>
      <c r="Q77" s="85">
        <f>SUM($K$77:$P$77)</f>
        <v>588928.36006536067</v>
      </c>
    </row>
    <row r="78" spans="1:31" x14ac:dyDescent="0.2">
      <c r="B78" s="67"/>
      <c r="C78" s="67"/>
      <c r="D78" s="67"/>
      <c r="E78" s="67"/>
      <c r="F78" s="67"/>
      <c r="K78" s="8"/>
      <c r="L78" s="8"/>
      <c r="M78" s="8"/>
      <c r="N78" s="8"/>
      <c r="O78" s="8"/>
      <c r="P78" s="8"/>
    </row>
    <row r="79" spans="1:31" x14ac:dyDescent="0.2">
      <c r="B79" s="44"/>
      <c r="C79" s="44"/>
      <c r="D79" s="44"/>
      <c r="E79" s="44"/>
      <c r="F79" s="44"/>
      <c r="Q79" s="8"/>
    </row>
    <row r="80" spans="1:31" x14ac:dyDescent="0.2">
      <c r="K80" s="8"/>
      <c r="L80" s="8"/>
      <c r="M80" s="8"/>
    </row>
  </sheetData>
  <sheetProtection selectLockedCells="1"/>
  <mergeCells count="43">
    <mergeCell ref="F37:I37"/>
    <mergeCell ref="F30:I30"/>
    <mergeCell ref="J9:K9"/>
    <mergeCell ref="F49:I49"/>
    <mergeCell ref="F47:I47"/>
    <mergeCell ref="F31:I31"/>
    <mergeCell ref="F46:I46"/>
    <mergeCell ref="F44:I44"/>
    <mergeCell ref="F43:I43"/>
    <mergeCell ref="F41:I41"/>
    <mergeCell ref="F40:I40"/>
    <mergeCell ref="F38:I38"/>
    <mergeCell ref="F54:I54"/>
    <mergeCell ref="F53:I53"/>
    <mergeCell ref="F52:I52"/>
    <mergeCell ref="F51:I51"/>
    <mergeCell ref="F50:I50"/>
    <mergeCell ref="V9:V10"/>
    <mergeCell ref="U9:U10"/>
    <mergeCell ref="T9:T10"/>
    <mergeCell ref="S9:S10"/>
    <mergeCell ref="R9:R10"/>
    <mergeCell ref="B3:C3"/>
    <mergeCell ref="B2:C2"/>
    <mergeCell ref="B1:C1"/>
    <mergeCell ref="G73:I73"/>
    <mergeCell ref="G77:I77"/>
    <mergeCell ref="G76:I76"/>
    <mergeCell ref="G75:I75"/>
    <mergeCell ref="G74:I74"/>
    <mergeCell ref="F28:I28"/>
    <mergeCell ref="F27:I27"/>
    <mergeCell ref="F25:I25"/>
    <mergeCell ref="F24:I24"/>
    <mergeCell ref="F36:I36"/>
    <mergeCell ref="F34:I34"/>
    <mergeCell ref="F33:I33"/>
    <mergeCell ref="F32:I32"/>
    <mergeCell ref="B4:C4"/>
    <mergeCell ref="B8:C8"/>
    <mergeCell ref="B7:C7"/>
    <mergeCell ref="B6:C6"/>
    <mergeCell ref="B5:C5"/>
  </mergeCells>
  <phoneticPr fontId="1" type="noConversion"/>
  <dataValidations count="7">
    <dataValidation type="list" allowBlank="1" showInputMessage="1" showErrorMessage="1" sqref="A76:E76 B74:E74">
      <formula1>"64.5%, 65%, 26%, 8%, 0%"</formula1>
    </dataValidation>
    <dataValidation type="list" allowBlank="1" showInputMessage="1" showErrorMessage="1" sqref="R11:R18">
      <formula1>"0%,1%, 2%, 3%"</formula1>
    </dataValidation>
    <dataValidation allowBlank="1" showInputMessage="1" showErrorMessage="1" promptTitle="Federal rates" sqref="H11:H19"/>
    <dataValidation type="list" allowBlank="1" showInputMessage="1" showErrorMessage="1" sqref="A74">
      <formula1>"63.7%, 64.5%, 65%, 26%, 8%, 0%"</formula1>
    </dataValidation>
    <dataValidation type="list" allowBlank="1" showInputMessage="1" showErrorMessage="1" sqref="C11:C18">
      <formula1>"12, 9, 3, 0"</formula1>
    </dataValidation>
    <dataValidation type="decimal" allowBlank="1" showInputMessage="1" showErrorMessage="1" sqref="S11:V18 E11:E18">
      <formula1>0</formula1>
      <formula2>1</formula2>
    </dataValidation>
    <dataValidation type="list" allowBlank="1" showInputMessage="1" showErrorMessage="1" sqref="B11:B18">
      <formula1>$E$4:$E$8</formula1>
    </dataValidation>
  </dataValidations>
  <hyperlinks>
    <hyperlink ref="A72" r:id="rId1"/>
  </hyperlinks>
  <pageMargins left="0.75" right="0.75" top="1" bottom="1" header="0.5" footer="0.5"/>
  <pageSetup scale="35" orientation="landscape" r:id="rId2"/>
  <headerFooter alignWithMargins="0"/>
  <colBreaks count="1" manualBreakCount="1">
    <brk id="17"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B76"/>
  <sheetViews>
    <sheetView topLeftCell="A19" workbookViewId="0">
      <pane xSplit="1" topLeftCell="B1" activePane="topRight" state="frozen"/>
      <selection pane="topRight" activeCell="C59" sqref="C59"/>
    </sheetView>
  </sheetViews>
  <sheetFormatPr defaultRowHeight="12.75" x14ac:dyDescent="0.2"/>
  <cols>
    <col min="1" max="1" width="20.28515625" customWidth="1"/>
    <col min="3" max="3" width="7.7109375" customWidth="1"/>
    <col min="4" max="4" width="12.42578125" bestFit="1" customWidth="1"/>
    <col min="5" max="5" width="10.85546875" customWidth="1"/>
    <col min="6" max="6" width="10.42578125" customWidth="1"/>
    <col min="7" max="7" width="11.5703125" bestFit="1" customWidth="1"/>
    <col min="8" max="9" width="12.28515625" style="177" bestFit="1" customWidth="1"/>
    <col min="10" max="10" width="13.140625" customWidth="1"/>
    <col min="11" max="11" width="12.42578125" style="177" customWidth="1"/>
    <col min="12" max="12" width="12.28515625" style="177" bestFit="1" customWidth="1"/>
    <col min="13" max="13" width="12.28515625" bestFit="1" customWidth="1"/>
    <col min="14" max="15" width="12.28515625" style="177" bestFit="1" customWidth="1"/>
    <col min="16" max="16" width="12.28515625" bestFit="1" customWidth="1"/>
    <col min="17" max="18" width="12.28515625" style="177" bestFit="1" customWidth="1"/>
    <col min="19" max="19" width="11.28515625" bestFit="1" customWidth="1"/>
    <col min="20" max="21" width="12.28515625" style="177" bestFit="1" customWidth="1"/>
    <col min="22" max="22" width="16.5703125" bestFit="1" customWidth="1"/>
    <col min="23" max="23" width="12.28515625" customWidth="1"/>
    <col min="24" max="24" width="11.28515625" bestFit="1" customWidth="1"/>
    <col min="25" max="28" width="9.140625" customWidth="1"/>
    <col min="29" max="29" width="12.28515625" bestFit="1" customWidth="1"/>
  </cols>
  <sheetData>
    <row r="1" spans="1:27" x14ac:dyDescent="0.2">
      <c r="A1" s="165" t="s">
        <v>0</v>
      </c>
      <c r="B1" s="761" t="s">
        <v>95</v>
      </c>
      <c r="C1" s="761"/>
      <c r="D1" s="761"/>
      <c r="E1" s="155"/>
      <c r="I1" s="227" t="s">
        <v>52</v>
      </c>
      <c r="J1" s="40"/>
    </row>
    <row r="2" spans="1:27" ht="22.5" x14ac:dyDescent="0.2">
      <c r="A2" s="166" t="s">
        <v>82</v>
      </c>
      <c r="B2" s="769" t="s">
        <v>81</v>
      </c>
      <c r="C2" s="769"/>
      <c r="D2" s="769"/>
      <c r="E2" s="156"/>
      <c r="I2" s="228" t="s">
        <v>48</v>
      </c>
      <c r="J2" s="68">
        <v>0.27</v>
      </c>
    </row>
    <row r="3" spans="1:27" x14ac:dyDescent="0.2">
      <c r="A3" s="165" t="s">
        <v>80</v>
      </c>
      <c r="B3" s="761" t="s">
        <v>79</v>
      </c>
      <c r="C3" s="761"/>
      <c r="D3" s="761"/>
      <c r="E3" s="146"/>
      <c r="I3" s="228" t="s">
        <v>49</v>
      </c>
      <c r="J3" s="69">
        <v>0.24</v>
      </c>
    </row>
    <row r="4" spans="1:27" ht="45" customHeight="1" x14ac:dyDescent="0.2">
      <c r="A4" s="165" t="s">
        <v>37</v>
      </c>
      <c r="B4" s="768" t="s">
        <v>78</v>
      </c>
      <c r="C4" s="768"/>
      <c r="D4" s="768"/>
      <c r="E4" s="146"/>
      <c r="I4" s="228" t="s">
        <v>50</v>
      </c>
      <c r="J4" s="69">
        <v>8.7999999999999995E-2</v>
      </c>
    </row>
    <row r="5" spans="1:27" ht="13.5" thickBot="1" x14ac:dyDescent="0.25">
      <c r="A5" s="165" t="s">
        <v>1</v>
      </c>
      <c r="B5" s="767">
        <v>42759</v>
      </c>
      <c r="C5" s="767"/>
      <c r="D5" s="767"/>
      <c r="E5" s="146"/>
      <c r="I5" s="229"/>
      <c r="J5" s="70"/>
    </row>
    <row r="6" spans="1:27" x14ac:dyDescent="0.2">
      <c r="A6" s="165" t="s">
        <v>2</v>
      </c>
      <c r="B6" s="766">
        <v>44298</v>
      </c>
      <c r="C6" s="766"/>
      <c r="D6" s="766"/>
      <c r="E6" s="146"/>
    </row>
    <row r="7" spans="1:27" x14ac:dyDescent="0.2">
      <c r="A7" s="165" t="s">
        <v>15</v>
      </c>
      <c r="B7" s="749" t="s">
        <v>57</v>
      </c>
      <c r="C7" s="749"/>
      <c r="D7" s="749"/>
      <c r="E7" s="146"/>
    </row>
    <row r="8" spans="1:27" ht="13.5" thickBot="1" x14ac:dyDescent="0.25">
      <c r="A8" s="165" t="s">
        <v>40</v>
      </c>
      <c r="B8" s="748" t="s">
        <v>58</v>
      </c>
      <c r="C8" s="748"/>
      <c r="D8" s="748"/>
      <c r="Y8" s="132"/>
    </row>
    <row r="9" spans="1:27" ht="13.5" thickBot="1" x14ac:dyDescent="0.25">
      <c r="B9" s="139"/>
      <c r="D9" s="763" t="s">
        <v>5</v>
      </c>
      <c r="E9" s="764"/>
      <c r="F9" s="764"/>
      <c r="G9" s="764"/>
      <c r="H9" s="764"/>
      <c r="I9" s="765"/>
      <c r="J9" s="745" t="s">
        <v>6</v>
      </c>
      <c r="K9" s="762"/>
      <c r="L9" s="762"/>
      <c r="M9" s="745" t="s">
        <v>7</v>
      </c>
      <c r="N9" s="746"/>
      <c r="O9" s="747"/>
      <c r="P9" s="745" t="s">
        <v>8</v>
      </c>
      <c r="Q9" s="746"/>
      <c r="R9" s="747"/>
      <c r="S9" s="745" t="s">
        <v>9</v>
      </c>
      <c r="T9" s="746"/>
      <c r="U9" s="747"/>
      <c r="V9" s="750" t="s">
        <v>105</v>
      </c>
      <c r="W9" s="138"/>
      <c r="X9" s="133"/>
    </row>
    <row r="10" spans="1:27" ht="23.25" thickBot="1" x14ac:dyDescent="0.25">
      <c r="A10" s="201" t="s">
        <v>88</v>
      </c>
      <c r="B10" s="195" t="s">
        <v>59</v>
      </c>
      <c r="C10" s="204" t="s">
        <v>67</v>
      </c>
      <c r="D10" s="159" t="s">
        <v>70</v>
      </c>
      <c r="E10" s="160" t="s">
        <v>71</v>
      </c>
      <c r="F10" s="160" t="s">
        <v>72</v>
      </c>
      <c r="G10" s="161" t="s">
        <v>77</v>
      </c>
      <c r="H10" s="233" t="s">
        <v>74</v>
      </c>
      <c r="I10" s="230" t="s">
        <v>73</v>
      </c>
      <c r="J10" s="162" t="s">
        <v>77</v>
      </c>
      <c r="K10" s="233" t="s">
        <v>74</v>
      </c>
      <c r="L10" s="233" t="s">
        <v>73</v>
      </c>
      <c r="M10" s="162" t="s">
        <v>77</v>
      </c>
      <c r="N10" s="233" t="s">
        <v>74</v>
      </c>
      <c r="O10" s="230" t="s">
        <v>73</v>
      </c>
      <c r="P10" s="162" t="s">
        <v>77</v>
      </c>
      <c r="Q10" s="233" t="s">
        <v>74</v>
      </c>
      <c r="R10" s="230" t="s">
        <v>73</v>
      </c>
      <c r="S10" s="162" t="s">
        <v>77</v>
      </c>
      <c r="T10" s="233" t="s">
        <v>74</v>
      </c>
      <c r="U10" s="230" t="s">
        <v>73</v>
      </c>
      <c r="V10" s="751"/>
      <c r="W10" s="194"/>
      <c r="X10" s="176" t="s">
        <v>91</v>
      </c>
      <c r="Y10" s="176" t="s">
        <v>92</v>
      </c>
      <c r="Z10" s="176" t="s">
        <v>93</v>
      </c>
      <c r="AA10" s="176" t="s">
        <v>94</v>
      </c>
    </row>
    <row r="11" spans="1:27" ht="15" customHeight="1" x14ac:dyDescent="0.2">
      <c r="A11" s="172" t="str">
        <f>B1</f>
        <v>Dave Davis</v>
      </c>
      <c r="B11" s="197">
        <v>140000</v>
      </c>
      <c r="C11" s="196">
        <v>0.03</v>
      </c>
      <c r="D11" s="187">
        <v>1.5</v>
      </c>
      <c r="E11" s="188">
        <v>0</v>
      </c>
      <c r="F11" s="188">
        <v>0</v>
      </c>
      <c r="G11" s="137">
        <f>SUM(D11:F11) / 12</f>
        <v>0.125</v>
      </c>
      <c r="H11" s="136">
        <f>G11*B11</f>
        <v>17500</v>
      </c>
      <c r="I11" s="218">
        <f>H11*$J$2</f>
        <v>4725</v>
      </c>
      <c r="J11" s="163">
        <f>G11</f>
        <v>0.125</v>
      </c>
      <c r="K11" s="178">
        <f>B11*(1+C11)*J11</f>
        <v>18025</v>
      </c>
      <c r="L11" s="179">
        <f>K11*$J$2</f>
        <v>4866.75</v>
      </c>
      <c r="M11" s="170">
        <f>G11</f>
        <v>0.125</v>
      </c>
      <c r="N11" s="178">
        <f>(B11*(1+C11)^2*M11)</f>
        <v>18565.75</v>
      </c>
      <c r="O11" s="185">
        <f>N11*$J$2</f>
        <v>5012.7525000000005</v>
      </c>
      <c r="P11" s="170">
        <f>G11</f>
        <v>0.125</v>
      </c>
      <c r="Q11" s="178">
        <f>B11*(1+C11)^3*P11</f>
        <v>19122.7225</v>
      </c>
      <c r="R11" s="185">
        <f>Q11*$J$2</f>
        <v>5163.1350750000001</v>
      </c>
      <c r="S11" s="170">
        <f>G11</f>
        <v>0.125</v>
      </c>
      <c r="T11" s="178">
        <f>B11*(1+C11)^4*S11</f>
        <v>19696.404175</v>
      </c>
      <c r="U11" s="185">
        <f>T11*$J$2</f>
        <v>5318.0291272499999</v>
      </c>
      <c r="V11" s="237">
        <f>SUM(H11:I11,K11:L11,N11:O11,Q11:R11,T11:U11)</f>
        <v>117995.54337725001</v>
      </c>
      <c r="W11" s="179"/>
      <c r="X11">
        <f t="shared" ref="X11:X22" si="0">IF(G11=J11, 1,0)</f>
        <v>1</v>
      </c>
      <c r="Y11">
        <f t="shared" ref="Y11:Y22" si="1">IF(G11=M11, 1,0)</f>
        <v>1</v>
      </c>
      <c r="Z11" s="132">
        <f t="shared" ref="Z11:Z22" si="2">IF(P11=G11, 1, 0)</f>
        <v>1</v>
      </c>
      <c r="AA11">
        <f t="shared" ref="AA11:AA22" si="3">IF(S11=G11, 1, 0)</f>
        <v>1</v>
      </c>
    </row>
    <row r="12" spans="1:27" ht="14.25" x14ac:dyDescent="0.2">
      <c r="A12" s="173" t="s">
        <v>68</v>
      </c>
      <c r="B12" s="198">
        <v>140000</v>
      </c>
      <c r="C12" s="196">
        <v>0.03</v>
      </c>
      <c r="D12" s="187">
        <v>1.5</v>
      </c>
      <c r="E12" s="188">
        <v>0</v>
      </c>
      <c r="F12" s="188">
        <v>0</v>
      </c>
      <c r="G12" s="137">
        <f t="shared" ref="G12:G22" si="4">SUM(D12:F12) / 12</f>
        <v>0.125</v>
      </c>
      <c r="H12" s="136">
        <f>G12*B12</f>
        <v>17500</v>
      </c>
      <c r="I12" s="218">
        <f>H12*$J$2</f>
        <v>4725</v>
      </c>
      <c r="J12" s="163">
        <f>G12</f>
        <v>0.125</v>
      </c>
      <c r="K12" s="179">
        <f>B12*(1+C12)*J12</f>
        <v>18025</v>
      </c>
      <c r="L12" s="179">
        <f t="shared" ref="L12:L19" si="5">K12*$J$2</f>
        <v>4866.75</v>
      </c>
      <c r="M12" s="163">
        <f>G12</f>
        <v>0.125</v>
      </c>
      <c r="N12" s="179">
        <f>(B12*(1+C12)^2*M12)</f>
        <v>18565.75</v>
      </c>
      <c r="O12" s="185">
        <f>N12*$J$2</f>
        <v>5012.7525000000005</v>
      </c>
      <c r="P12" s="163">
        <f>G12</f>
        <v>0.125</v>
      </c>
      <c r="Q12" s="179">
        <f>B12*(1+C12)^3*P12</f>
        <v>19122.7225</v>
      </c>
      <c r="R12" s="185">
        <f>Q12*$J$2</f>
        <v>5163.1350750000001</v>
      </c>
      <c r="S12" s="163">
        <v>0.1</v>
      </c>
      <c r="T12" s="179">
        <f>B12*(1+C12)^4*S12</f>
        <v>15757.12334</v>
      </c>
      <c r="U12" s="185">
        <f>T12*$J$2</f>
        <v>4254.4233018000004</v>
      </c>
      <c r="V12" s="238">
        <f t="shared" ref="V12:V25" si="6">SUM(H12:I12,K12:L12,N12:O12,Q12:R12,T12:U12)</f>
        <v>112992.6567168</v>
      </c>
      <c r="W12" s="179"/>
      <c r="X12">
        <f t="shared" si="0"/>
        <v>1</v>
      </c>
      <c r="Y12">
        <f t="shared" si="1"/>
        <v>1</v>
      </c>
      <c r="Z12" s="140">
        <f t="shared" si="2"/>
        <v>1</v>
      </c>
      <c r="AA12">
        <f t="shared" si="3"/>
        <v>0</v>
      </c>
    </row>
    <row r="13" spans="1:27" ht="14.25" x14ac:dyDescent="0.2">
      <c r="A13" s="173" t="s">
        <v>69</v>
      </c>
      <c r="B13" s="203">
        <v>90000</v>
      </c>
      <c r="C13" s="196">
        <v>0.03</v>
      </c>
      <c r="D13" s="187">
        <v>0</v>
      </c>
      <c r="E13" s="188">
        <v>3</v>
      </c>
      <c r="F13" s="188">
        <v>1</v>
      </c>
      <c r="G13" s="137">
        <f t="shared" si="4"/>
        <v>0.33333333333333331</v>
      </c>
      <c r="H13" s="136">
        <f>G13*B13</f>
        <v>30000</v>
      </c>
      <c r="I13" s="218">
        <f>H13*$J$2</f>
        <v>8100.0000000000009</v>
      </c>
      <c r="J13" s="163">
        <f>G13</f>
        <v>0.33333333333333331</v>
      </c>
      <c r="K13" s="179">
        <f>B13*(1+C13)*J13</f>
        <v>30900</v>
      </c>
      <c r="L13" s="179">
        <f t="shared" si="5"/>
        <v>8343</v>
      </c>
      <c r="M13" s="163">
        <f>G13</f>
        <v>0.33333333333333331</v>
      </c>
      <c r="N13" s="179">
        <f>(B13*(1+C13)^2*M13)</f>
        <v>31827</v>
      </c>
      <c r="O13" s="185">
        <f>N13*$J$2</f>
        <v>8593.2900000000009</v>
      </c>
      <c r="P13" s="163">
        <f>G13</f>
        <v>0.33333333333333331</v>
      </c>
      <c r="Q13" s="179">
        <f>B13*(1+C13)^3*P13</f>
        <v>32781.81</v>
      </c>
      <c r="R13" s="185">
        <f>Q13*$J$2</f>
        <v>8851.0887000000002</v>
      </c>
      <c r="S13" s="163">
        <v>0</v>
      </c>
      <c r="T13" s="179">
        <f>B13*(1+C13)^4*S13</f>
        <v>0</v>
      </c>
      <c r="U13" s="185">
        <f>T13*$J$2</f>
        <v>0</v>
      </c>
      <c r="V13" s="238">
        <f t="shared" si="6"/>
        <v>159396.1887</v>
      </c>
      <c r="W13" s="179"/>
      <c r="X13">
        <f t="shared" si="0"/>
        <v>1</v>
      </c>
      <c r="Y13">
        <f t="shared" si="1"/>
        <v>1</v>
      </c>
      <c r="Z13" s="140">
        <f t="shared" si="2"/>
        <v>1</v>
      </c>
      <c r="AA13">
        <f t="shared" si="3"/>
        <v>0</v>
      </c>
    </row>
    <row r="14" spans="1:27" ht="15" thickBot="1" x14ac:dyDescent="0.25">
      <c r="A14" s="171"/>
      <c r="B14" s="199"/>
      <c r="C14" s="205"/>
      <c r="D14" s="187"/>
      <c r="E14" s="188"/>
      <c r="F14" s="188"/>
      <c r="G14" s="137"/>
      <c r="H14" s="136"/>
      <c r="I14" s="218">
        <f>H14*$J$2</f>
        <v>0</v>
      </c>
      <c r="J14" s="163">
        <f>G14</f>
        <v>0</v>
      </c>
      <c r="K14" s="179">
        <f>B14*(1+C14)*J14</f>
        <v>0</v>
      </c>
      <c r="L14" s="179">
        <f t="shared" si="5"/>
        <v>0</v>
      </c>
      <c r="M14" s="163">
        <f>G14</f>
        <v>0</v>
      </c>
      <c r="N14" s="179">
        <f>(B14*(1+C14)^2*M14)</f>
        <v>0</v>
      </c>
      <c r="O14" s="185">
        <f>N14*$J$2</f>
        <v>0</v>
      </c>
      <c r="P14" s="163">
        <f>G14</f>
        <v>0</v>
      </c>
      <c r="Q14" s="179">
        <f>B14*(1+C14)^3*P14</f>
        <v>0</v>
      </c>
      <c r="R14" s="185">
        <f>Q14*$J$2</f>
        <v>0</v>
      </c>
      <c r="S14" s="163">
        <f>G14</f>
        <v>0</v>
      </c>
      <c r="T14" s="179">
        <f>B14*(1+C14)^4*S14</f>
        <v>0</v>
      </c>
      <c r="U14" s="185">
        <f>T14*$J$2</f>
        <v>0</v>
      </c>
      <c r="V14" s="239">
        <f t="shared" si="6"/>
        <v>0</v>
      </c>
      <c r="W14" s="179"/>
      <c r="X14">
        <f t="shared" si="0"/>
        <v>1</v>
      </c>
      <c r="Y14">
        <f t="shared" si="1"/>
        <v>1</v>
      </c>
      <c r="Z14" s="140">
        <f t="shared" si="2"/>
        <v>1</v>
      </c>
      <c r="AA14">
        <f t="shared" si="3"/>
        <v>1</v>
      </c>
    </row>
    <row r="15" spans="1:27" s="144" customFormat="1" ht="13.5" thickBot="1" x14ac:dyDescent="0.25">
      <c r="A15" s="167" t="s">
        <v>49</v>
      </c>
      <c r="B15" s="200"/>
      <c r="C15" s="206"/>
      <c r="D15" s="189"/>
      <c r="E15" s="190"/>
      <c r="F15" s="190"/>
      <c r="G15" s="180"/>
      <c r="H15" s="181"/>
      <c r="I15" s="231"/>
      <c r="J15" s="182"/>
      <c r="K15" s="183"/>
      <c r="L15" s="183"/>
      <c r="M15" s="182"/>
      <c r="N15" s="183"/>
      <c r="O15" s="215"/>
      <c r="P15" s="182"/>
      <c r="Q15" s="183"/>
      <c r="R15" s="215"/>
      <c r="S15" s="182"/>
      <c r="T15" s="183"/>
      <c r="U15" s="215"/>
      <c r="V15" s="240"/>
      <c r="W15" s="67"/>
      <c r="X15">
        <f t="shared" si="0"/>
        <v>1</v>
      </c>
      <c r="Y15">
        <f t="shared" si="1"/>
        <v>1</v>
      </c>
      <c r="Z15" s="140">
        <f t="shared" si="2"/>
        <v>1</v>
      </c>
      <c r="AA15">
        <f t="shared" si="3"/>
        <v>1</v>
      </c>
    </row>
    <row r="16" spans="1:27" ht="14.25" x14ac:dyDescent="0.2">
      <c r="A16" s="174" t="s">
        <v>89</v>
      </c>
      <c r="B16" s="197">
        <v>45000</v>
      </c>
      <c r="C16" s="196">
        <v>0.03</v>
      </c>
      <c r="D16" s="187">
        <v>0</v>
      </c>
      <c r="E16" s="188">
        <v>0.75</v>
      </c>
      <c r="F16" s="188">
        <v>3</v>
      </c>
      <c r="G16" s="137">
        <f t="shared" si="4"/>
        <v>0.3125</v>
      </c>
      <c r="H16" s="136">
        <f>G16*B16</f>
        <v>14062.5</v>
      </c>
      <c r="I16" s="218">
        <f>H16*$J$3</f>
        <v>3375</v>
      </c>
      <c r="J16" s="163">
        <v>0.5</v>
      </c>
      <c r="K16" s="179">
        <f>B16*(1+C16)*J16</f>
        <v>23175</v>
      </c>
      <c r="L16" s="179">
        <f>K16*$J$3</f>
        <v>5562</v>
      </c>
      <c r="M16" s="163">
        <v>0.5</v>
      </c>
      <c r="N16" s="179">
        <f>(B16*(1+C16)^2*M16)</f>
        <v>23870.25</v>
      </c>
      <c r="O16" s="185">
        <f>N16*$J$3</f>
        <v>5728.86</v>
      </c>
      <c r="P16" s="163">
        <v>0.1</v>
      </c>
      <c r="Q16" s="179">
        <f>B16*(1+C16)^3*P16</f>
        <v>4917.2715000000007</v>
      </c>
      <c r="R16" s="185">
        <f>Q16*$J$3</f>
        <v>1180.14516</v>
      </c>
      <c r="S16" s="163">
        <v>0.25</v>
      </c>
      <c r="T16" s="179">
        <f>B16*(1+C16)^4*S16</f>
        <v>12661.974112499998</v>
      </c>
      <c r="U16" s="185">
        <f>T16*$J$3</f>
        <v>3038.8737869999995</v>
      </c>
      <c r="V16" s="237">
        <f t="shared" si="6"/>
        <v>97571.874559500007</v>
      </c>
      <c r="W16" s="179"/>
      <c r="X16">
        <f t="shared" si="0"/>
        <v>0</v>
      </c>
      <c r="Y16">
        <f t="shared" si="1"/>
        <v>0</v>
      </c>
      <c r="Z16" s="140">
        <f t="shared" si="2"/>
        <v>0</v>
      </c>
      <c r="AA16">
        <f t="shared" si="3"/>
        <v>0</v>
      </c>
    </row>
    <row r="17" spans="1:28" ht="14.25" x14ac:dyDescent="0.2">
      <c r="A17" s="202" t="s">
        <v>75</v>
      </c>
      <c r="B17" s="198">
        <v>40000</v>
      </c>
      <c r="C17" s="196">
        <v>0.03</v>
      </c>
      <c r="D17" s="187">
        <v>0</v>
      </c>
      <c r="E17" s="188">
        <v>3</v>
      </c>
      <c r="F17" s="188">
        <v>3</v>
      </c>
      <c r="G17" s="137">
        <f t="shared" si="4"/>
        <v>0.5</v>
      </c>
      <c r="H17" s="136">
        <f>G17*B17</f>
        <v>20000</v>
      </c>
      <c r="I17" s="218">
        <f>H17*$J$3</f>
        <v>4800</v>
      </c>
      <c r="J17" s="163">
        <f>G17</f>
        <v>0.5</v>
      </c>
      <c r="K17" s="179">
        <f>B17*(1+C17)*J17</f>
        <v>20600</v>
      </c>
      <c r="L17" s="179">
        <f>K17*$J$3</f>
        <v>4944</v>
      </c>
      <c r="M17" s="163">
        <f>G17</f>
        <v>0.5</v>
      </c>
      <c r="N17" s="179">
        <f>(B17*(1+C17)^2*M17)</f>
        <v>21218</v>
      </c>
      <c r="O17" s="185">
        <f>N17*$J$3</f>
        <v>5092.32</v>
      </c>
      <c r="P17" s="163">
        <f>G17</f>
        <v>0.5</v>
      </c>
      <c r="Q17" s="179">
        <f>B17*(1+C17)^3*P17</f>
        <v>21854.54</v>
      </c>
      <c r="R17" s="185">
        <f>Q17*$J$3</f>
        <v>5245.0896000000002</v>
      </c>
      <c r="S17" s="163">
        <v>0</v>
      </c>
      <c r="T17" s="179">
        <f>B17*(1+C17)^4*S17</f>
        <v>0</v>
      </c>
      <c r="U17" s="185">
        <f>T17*$J$3</f>
        <v>0</v>
      </c>
      <c r="V17" s="238">
        <f t="shared" si="6"/>
        <v>103753.94960000002</v>
      </c>
      <c r="W17" s="179"/>
      <c r="X17">
        <f t="shared" si="0"/>
        <v>1</v>
      </c>
      <c r="Y17">
        <f t="shared" si="1"/>
        <v>1</v>
      </c>
      <c r="Z17" s="140">
        <f t="shared" si="2"/>
        <v>1</v>
      </c>
      <c r="AA17">
        <f t="shared" si="3"/>
        <v>0</v>
      </c>
    </row>
    <row r="18" spans="1:28" ht="14.25" x14ac:dyDescent="0.2">
      <c r="A18" s="202" t="s">
        <v>76</v>
      </c>
      <c r="B18" s="198">
        <v>75000</v>
      </c>
      <c r="C18" s="196">
        <v>0.03</v>
      </c>
      <c r="D18" s="187">
        <v>0</v>
      </c>
      <c r="E18" s="188">
        <v>3</v>
      </c>
      <c r="F18" s="188">
        <v>3</v>
      </c>
      <c r="G18" s="137">
        <f t="shared" si="4"/>
        <v>0.5</v>
      </c>
      <c r="H18" s="136">
        <f>G18*B18</f>
        <v>37500</v>
      </c>
      <c r="I18" s="218">
        <f>H18*$J$3</f>
        <v>9000</v>
      </c>
      <c r="J18" s="163">
        <f>G18</f>
        <v>0.5</v>
      </c>
      <c r="K18" s="179">
        <f>B18*(1+C18)*J18</f>
        <v>38625</v>
      </c>
      <c r="L18" s="179">
        <f>K18*$J$3</f>
        <v>9270</v>
      </c>
      <c r="M18" s="163">
        <f>G18</f>
        <v>0.5</v>
      </c>
      <c r="N18" s="179">
        <f>(B18*(1+C18)^2*M18)</f>
        <v>39783.75</v>
      </c>
      <c r="O18" s="185">
        <f>N18*$J$3</f>
        <v>9548.1</v>
      </c>
      <c r="P18" s="163">
        <f>G18</f>
        <v>0.5</v>
      </c>
      <c r="Q18" s="179">
        <f>B18*(1+C18)^3*P18</f>
        <v>40977.262499999997</v>
      </c>
      <c r="R18" s="185">
        <f>Q18*$J$3</f>
        <v>9834.5429999999997</v>
      </c>
      <c r="S18" s="163">
        <f>G18</f>
        <v>0.5</v>
      </c>
      <c r="T18" s="179">
        <f>B18*(1+C18)^4*S18</f>
        <v>42206.580374999998</v>
      </c>
      <c r="U18" s="185">
        <f>T18*$J$3</f>
        <v>10129.57929</v>
      </c>
      <c r="V18" s="238">
        <f t="shared" si="6"/>
        <v>246874.81516499998</v>
      </c>
      <c r="W18" s="179"/>
      <c r="X18">
        <f t="shared" si="0"/>
        <v>1</v>
      </c>
      <c r="Y18">
        <f t="shared" si="1"/>
        <v>1</v>
      </c>
      <c r="Z18" s="140">
        <f t="shared" si="2"/>
        <v>1</v>
      </c>
      <c r="AA18">
        <f t="shared" si="3"/>
        <v>1</v>
      </c>
    </row>
    <row r="19" spans="1:28" ht="15" thickBot="1" x14ac:dyDescent="0.25">
      <c r="A19" s="171"/>
      <c r="B19" s="199"/>
      <c r="C19" s="196">
        <v>0.03</v>
      </c>
      <c r="D19" s="187"/>
      <c r="E19" s="188"/>
      <c r="F19" s="188"/>
      <c r="G19" s="137">
        <f t="shared" si="4"/>
        <v>0</v>
      </c>
      <c r="H19" s="136">
        <f>G19*B19</f>
        <v>0</v>
      </c>
      <c r="I19" s="218">
        <f>H19*$J$3</f>
        <v>0</v>
      </c>
      <c r="J19" s="163">
        <f>G19</f>
        <v>0</v>
      </c>
      <c r="K19" s="179">
        <f>B19*(1+C19)*J19</f>
        <v>0</v>
      </c>
      <c r="L19" s="179">
        <f t="shared" si="5"/>
        <v>0</v>
      </c>
      <c r="M19" s="163">
        <f>G19</f>
        <v>0</v>
      </c>
      <c r="N19" s="179">
        <f>(B19*(1+C19)^2*M19)</f>
        <v>0</v>
      </c>
      <c r="O19" s="185">
        <f>N19*$J$3</f>
        <v>0</v>
      </c>
      <c r="P19" s="163">
        <f>G19</f>
        <v>0</v>
      </c>
      <c r="Q19" s="179">
        <f>B19*(1+C19)^3*P19</f>
        <v>0</v>
      </c>
      <c r="R19" s="185">
        <f>Q19*$J$3</f>
        <v>0</v>
      </c>
      <c r="S19" s="163">
        <f>G19</f>
        <v>0</v>
      </c>
      <c r="T19" s="179">
        <f>B19*(1+C19)^4*S19</f>
        <v>0</v>
      </c>
      <c r="U19" s="185">
        <f>T19*$J$3</f>
        <v>0</v>
      </c>
      <c r="V19" s="239">
        <f t="shared" si="6"/>
        <v>0</v>
      </c>
      <c r="W19" s="179"/>
      <c r="X19">
        <f t="shared" si="0"/>
        <v>1</v>
      </c>
      <c r="Y19">
        <f t="shared" si="1"/>
        <v>1</v>
      </c>
      <c r="Z19" s="140">
        <f t="shared" si="2"/>
        <v>1</v>
      </c>
      <c r="AA19">
        <f t="shared" si="3"/>
        <v>1</v>
      </c>
    </row>
    <row r="20" spans="1:28" s="144" customFormat="1" ht="13.5" thickBot="1" x14ac:dyDescent="0.25">
      <c r="A20" s="167" t="s">
        <v>83</v>
      </c>
      <c r="B20" s="200"/>
      <c r="C20" s="207"/>
      <c r="D20" s="189"/>
      <c r="E20" s="190"/>
      <c r="F20" s="190"/>
      <c r="G20" s="180"/>
      <c r="H20" s="181"/>
      <c r="I20" s="231"/>
      <c r="J20" s="182"/>
      <c r="K20" s="183"/>
      <c r="L20" s="183"/>
      <c r="M20" s="182"/>
      <c r="N20" s="183"/>
      <c r="O20" s="215"/>
      <c r="P20" s="182"/>
      <c r="Q20" s="183"/>
      <c r="R20" s="215"/>
      <c r="S20" s="182"/>
      <c r="T20" s="183"/>
      <c r="U20" s="215"/>
      <c r="V20" s="240"/>
      <c r="W20" s="67"/>
      <c r="X20">
        <f t="shared" si="0"/>
        <v>1</v>
      </c>
      <c r="Y20">
        <f t="shared" si="1"/>
        <v>1</v>
      </c>
      <c r="Z20" s="140">
        <f t="shared" si="2"/>
        <v>1</v>
      </c>
      <c r="AA20">
        <f t="shared" si="3"/>
        <v>1</v>
      </c>
    </row>
    <row r="21" spans="1:28" ht="14.25" x14ac:dyDescent="0.2">
      <c r="A21" s="174" t="s">
        <v>90</v>
      </c>
      <c r="B21" s="197">
        <v>25000</v>
      </c>
      <c r="C21" s="208">
        <v>0</v>
      </c>
      <c r="D21" s="187"/>
      <c r="E21" s="188">
        <v>1</v>
      </c>
      <c r="F21" s="188"/>
      <c r="G21" s="137">
        <f t="shared" si="4"/>
        <v>8.3333333333333329E-2</v>
      </c>
      <c r="H21" s="136">
        <f>G21*B21</f>
        <v>2083.333333333333</v>
      </c>
      <c r="I21" s="218">
        <f>H21*$J$4</f>
        <v>183.33333333333329</v>
      </c>
      <c r="J21" s="163">
        <f>G21</f>
        <v>8.3333333333333329E-2</v>
      </c>
      <c r="K21" s="179">
        <f>B21*(1+C21)*J21</f>
        <v>2083.333333333333</v>
      </c>
      <c r="L21" s="179">
        <f>K21*$J$4</f>
        <v>183.33333333333329</v>
      </c>
      <c r="M21" s="163">
        <f>G21</f>
        <v>8.3333333333333329E-2</v>
      </c>
      <c r="N21" s="179">
        <f>(B21*(1+C21)^2*M21)</f>
        <v>2083.333333333333</v>
      </c>
      <c r="O21" s="185">
        <f>N21*$J$4</f>
        <v>183.33333333333329</v>
      </c>
      <c r="P21" s="163">
        <v>0.5</v>
      </c>
      <c r="Q21" s="179">
        <f>B21*(1+C21)^3*P21</f>
        <v>12500</v>
      </c>
      <c r="R21" s="185">
        <f>Q21*$J$4</f>
        <v>1100</v>
      </c>
      <c r="S21" s="163">
        <v>0.5</v>
      </c>
      <c r="T21" s="179">
        <f>B21*(1+C21)^4*S21</f>
        <v>12500</v>
      </c>
      <c r="U21" s="179">
        <f>T21*$J$4</f>
        <v>1100</v>
      </c>
      <c r="V21" s="237">
        <f t="shared" si="6"/>
        <v>34000</v>
      </c>
      <c r="W21" s="179"/>
      <c r="X21">
        <f t="shared" si="0"/>
        <v>1</v>
      </c>
      <c r="Y21">
        <f t="shared" si="1"/>
        <v>1</v>
      </c>
      <c r="Z21" s="140">
        <f t="shared" si="2"/>
        <v>0</v>
      </c>
      <c r="AA21">
        <f t="shared" si="3"/>
        <v>0</v>
      </c>
    </row>
    <row r="22" spans="1:28" ht="15" thickBot="1" x14ac:dyDescent="0.25">
      <c r="A22" s="171" t="s">
        <v>113</v>
      </c>
      <c r="B22" s="199">
        <v>30000</v>
      </c>
      <c r="C22" s="196">
        <v>0</v>
      </c>
      <c r="D22" s="191"/>
      <c r="E22" s="192"/>
      <c r="F22" s="192">
        <v>3</v>
      </c>
      <c r="G22" s="168">
        <f t="shared" si="4"/>
        <v>0.25</v>
      </c>
      <c r="H22" s="169">
        <f>G22*B22</f>
        <v>7500</v>
      </c>
      <c r="I22" s="232">
        <f>H22*$J$4</f>
        <v>660</v>
      </c>
      <c r="J22" s="164">
        <f>G22</f>
        <v>0.25</v>
      </c>
      <c r="K22" s="184">
        <f>B22*(1+C22)*J22</f>
        <v>7500</v>
      </c>
      <c r="L22" s="179">
        <f>K22*$J$4</f>
        <v>660</v>
      </c>
      <c r="M22" s="164">
        <f>G22</f>
        <v>0.25</v>
      </c>
      <c r="N22" s="179">
        <f>(B22*(1+C22)^2*M22)</f>
        <v>7500</v>
      </c>
      <c r="O22" s="186">
        <f>N22*$J$4</f>
        <v>660</v>
      </c>
      <c r="P22" s="164">
        <f>G22</f>
        <v>0.25</v>
      </c>
      <c r="Q22" s="184">
        <f>B22*(1+C22)^3*P22</f>
        <v>7500</v>
      </c>
      <c r="R22" s="186">
        <f>Q22*$J$4</f>
        <v>660</v>
      </c>
      <c r="S22" s="164">
        <f>G22</f>
        <v>0.25</v>
      </c>
      <c r="T22" s="184">
        <f>B22*(1+C22)^4*S22</f>
        <v>7500</v>
      </c>
      <c r="U22" s="179">
        <f>T22*$J$4</f>
        <v>660</v>
      </c>
      <c r="V22" s="238">
        <f t="shared" si="6"/>
        <v>40800</v>
      </c>
      <c r="W22" s="179"/>
      <c r="X22">
        <f t="shared" si="0"/>
        <v>1</v>
      </c>
      <c r="Y22">
        <f t="shared" si="1"/>
        <v>1</v>
      </c>
      <c r="Z22" s="140">
        <f t="shared" si="2"/>
        <v>1</v>
      </c>
      <c r="AA22">
        <f t="shared" si="3"/>
        <v>1</v>
      </c>
    </row>
    <row r="23" spans="1:28" x14ac:dyDescent="0.2">
      <c r="A23" s="223" t="s">
        <v>102</v>
      </c>
      <c r="C23" s="47"/>
      <c r="D23" s="209"/>
      <c r="E23" s="140"/>
      <c r="F23" s="140"/>
      <c r="G23" s="140"/>
      <c r="H23" s="136">
        <f>SUM(H11:H22)</f>
        <v>146145.83333333334</v>
      </c>
      <c r="I23" s="136">
        <f>SUM(I11:I22)</f>
        <v>35568.333333333336</v>
      </c>
      <c r="J23" s="209"/>
      <c r="K23" s="136">
        <f>SUM(K11:K22)</f>
        <v>158933.33333333334</v>
      </c>
      <c r="L23" s="136">
        <f>SUM(L11:L22)</f>
        <v>38695.833333333336</v>
      </c>
      <c r="M23" s="219"/>
      <c r="N23" s="136">
        <f>SUM(N11:N22)</f>
        <v>163413.83333333334</v>
      </c>
      <c r="O23" s="234">
        <f>SUM(O11:O22)</f>
        <v>39831.40833333334</v>
      </c>
      <c r="P23" s="209"/>
      <c r="Q23" s="136">
        <f>SUM(Q11:Q22)</f>
        <v>158776.32900000003</v>
      </c>
      <c r="R23" s="136">
        <f>SUM(R11:R22)</f>
        <v>37197.136610000001</v>
      </c>
      <c r="S23" s="209"/>
      <c r="T23" s="136">
        <f>SUM(T11:T22)</f>
        <v>110322.0820025</v>
      </c>
      <c r="U23" s="136">
        <f>SUM(U11:U22)</f>
        <v>24500.905506050003</v>
      </c>
      <c r="V23" s="238">
        <f t="shared" si="6"/>
        <v>913385.02811854996</v>
      </c>
      <c r="X23" s="79"/>
    </row>
    <row r="24" spans="1:28" x14ac:dyDescent="0.2">
      <c r="A24" s="779"/>
      <c r="B24" s="780"/>
      <c r="C24" s="781"/>
      <c r="D24" s="213"/>
      <c r="E24" s="5"/>
      <c r="F24" s="5"/>
      <c r="G24" s="5"/>
      <c r="I24" s="218"/>
      <c r="J24" s="216"/>
      <c r="K24" s="136"/>
      <c r="L24" s="136"/>
      <c r="M24" s="209"/>
      <c r="N24" s="136"/>
      <c r="O24" s="218"/>
      <c r="P24" s="209"/>
      <c r="Q24" s="136"/>
      <c r="R24" s="218"/>
      <c r="S24" s="209"/>
      <c r="T24" s="136"/>
      <c r="U24" s="225"/>
      <c r="V24" s="238">
        <f t="shared" si="6"/>
        <v>0</v>
      </c>
      <c r="W24" s="193"/>
      <c r="AB24" s="193">
        <f>SUM(H24:U24)</f>
        <v>0</v>
      </c>
    </row>
    <row r="25" spans="1:28" ht="13.5" thickBot="1" x14ac:dyDescent="0.25">
      <c r="A25" s="1" t="s">
        <v>101</v>
      </c>
      <c r="D25" s="209"/>
      <c r="E25" s="140"/>
      <c r="F25" s="140"/>
      <c r="G25" s="140"/>
      <c r="H25" s="136"/>
      <c r="I25" s="218">
        <f>SUM(H23:I23)</f>
        <v>181714.16666666669</v>
      </c>
      <c r="J25" s="209"/>
      <c r="K25" s="136"/>
      <c r="L25" s="136">
        <f>SUM(K23:L23)</f>
        <v>197629.16666666669</v>
      </c>
      <c r="M25" s="209"/>
      <c r="N25" s="136"/>
      <c r="O25" s="218">
        <f>SUM(N23:O23)</f>
        <v>203245.2416666667</v>
      </c>
      <c r="P25" s="209"/>
      <c r="Q25" s="136"/>
      <c r="R25" s="218">
        <f>SUM(Q23:R23)</f>
        <v>195973.46561000001</v>
      </c>
      <c r="S25" s="209"/>
      <c r="T25" s="136"/>
      <c r="U25" s="225">
        <f>SUM(T23:U23)</f>
        <v>134822.98750855</v>
      </c>
      <c r="V25" s="239">
        <f t="shared" si="6"/>
        <v>913385.02811855008</v>
      </c>
    </row>
    <row r="26" spans="1:28" x14ac:dyDescent="0.2">
      <c r="A26" s="752" t="s">
        <v>42</v>
      </c>
      <c r="B26" s="753"/>
      <c r="C26" s="754"/>
      <c r="D26" s="785" t="s">
        <v>99</v>
      </c>
      <c r="E26" s="786"/>
      <c r="F26" s="786"/>
      <c r="G26" s="786"/>
      <c r="H26" s="786"/>
      <c r="I26" s="247">
        <v>3000</v>
      </c>
      <c r="J26" s="242"/>
      <c r="K26" s="794"/>
      <c r="L26" s="795"/>
      <c r="M26" s="243"/>
      <c r="N26" s="794"/>
      <c r="O26" s="795"/>
      <c r="P26" s="243"/>
      <c r="Q26" s="794"/>
      <c r="R26" s="795"/>
      <c r="S26" s="242"/>
      <c r="T26" s="794"/>
      <c r="U26" s="795"/>
    </row>
    <row r="27" spans="1:28" x14ac:dyDescent="0.2">
      <c r="A27" s="755"/>
      <c r="B27" s="756"/>
      <c r="C27" s="757"/>
      <c r="D27" s="784" t="s">
        <v>100</v>
      </c>
      <c r="E27" s="783"/>
      <c r="F27" s="783"/>
      <c r="G27" s="783"/>
      <c r="H27" s="783"/>
      <c r="I27" s="248">
        <v>25000</v>
      </c>
      <c r="J27" s="245"/>
      <c r="K27" s="796"/>
      <c r="L27" s="797"/>
      <c r="M27" s="246"/>
      <c r="N27" s="796"/>
      <c r="O27" s="797"/>
      <c r="P27" s="246"/>
      <c r="Q27" s="796"/>
      <c r="R27" s="797"/>
      <c r="S27" s="245"/>
      <c r="T27" s="796"/>
      <c r="U27" s="797"/>
    </row>
    <row r="28" spans="1:28" x14ac:dyDescent="0.2">
      <c r="A28" s="755"/>
      <c r="B28" s="756"/>
      <c r="C28" s="757"/>
      <c r="D28" s="782" t="s">
        <v>104</v>
      </c>
      <c r="E28" s="783"/>
      <c r="F28" s="783"/>
      <c r="G28" s="783"/>
      <c r="H28" s="783"/>
      <c r="I28" s="248">
        <v>0</v>
      </c>
      <c r="J28" s="245"/>
      <c r="K28" s="796">
        <v>1000</v>
      </c>
      <c r="L28" s="797"/>
      <c r="M28" s="246"/>
      <c r="N28" s="796">
        <v>10000</v>
      </c>
      <c r="O28" s="797"/>
      <c r="P28" s="245"/>
      <c r="Q28" s="796"/>
      <c r="R28" s="797"/>
      <c r="S28" s="245"/>
      <c r="T28" s="796"/>
      <c r="U28" s="797"/>
    </row>
    <row r="29" spans="1:28" s="1" customFormat="1" x14ac:dyDescent="0.2">
      <c r="A29" s="758"/>
      <c r="B29" s="759"/>
      <c r="C29" s="760"/>
      <c r="D29" s="787" t="s">
        <v>103</v>
      </c>
      <c r="E29" s="788"/>
      <c r="F29" s="788"/>
      <c r="G29" s="788"/>
      <c r="H29" s="788"/>
      <c r="I29" s="249">
        <f>SUM(I26:I28)</f>
        <v>28000</v>
      </c>
      <c r="J29" s="250"/>
      <c r="K29" s="798">
        <f>SUM(K26:L28)</f>
        <v>1000</v>
      </c>
      <c r="L29" s="799"/>
      <c r="M29" s="251"/>
      <c r="N29" s="798">
        <f>SUM(N26:O28)</f>
        <v>10000</v>
      </c>
      <c r="O29" s="799"/>
      <c r="P29" s="250"/>
      <c r="Q29" s="798">
        <f>SUM(Q26:R28)</f>
        <v>0</v>
      </c>
      <c r="R29" s="799"/>
      <c r="S29" s="250"/>
      <c r="T29" s="798">
        <f>SUM(T26:U28)</f>
        <v>0</v>
      </c>
      <c r="U29" s="799"/>
      <c r="V29" s="252">
        <f>SUM(I29:U29)</f>
        <v>39000</v>
      </c>
    </row>
    <row r="30" spans="1:28" ht="12.75" customHeight="1" x14ac:dyDescent="0.2">
      <c r="A30" s="770" t="s">
        <v>96</v>
      </c>
      <c r="B30" s="771"/>
      <c r="C30" s="772"/>
      <c r="D30" s="790" t="s">
        <v>106</v>
      </c>
      <c r="E30" s="791"/>
      <c r="F30" s="791"/>
      <c r="G30" s="791"/>
      <c r="H30" s="791"/>
      <c r="I30" s="217"/>
      <c r="J30" s="214"/>
      <c r="K30" s="800">
        <v>20000</v>
      </c>
      <c r="L30" s="801"/>
      <c r="M30" s="220"/>
      <c r="N30" s="800"/>
      <c r="O30" s="801"/>
      <c r="P30" s="214"/>
      <c r="Q30" s="800"/>
      <c r="R30" s="801"/>
      <c r="S30" s="214"/>
      <c r="T30" s="800"/>
      <c r="U30" s="801"/>
    </row>
    <row r="31" spans="1:28" x14ac:dyDescent="0.2">
      <c r="A31" s="773"/>
      <c r="B31" s="774"/>
      <c r="C31" s="775"/>
      <c r="D31" s="789" t="s">
        <v>107</v>
      </c>
      <c r="E31" s="731"/>
      <c r="F31" s="731"/>
      <c r="G31" s="731"/>
      <c r="H31" s="731"/>
      <c r="I31" s="218"/>
      <c r="J31" s="209"/>
      <c r="K31" s="802"/>
      <c r="L31" s="803"/>
      <c r="M31" s="209"/>
      <c r="N31" s="802">
        <v>13000</v>
      </c>
      <c r="O31" s="803"/>
      <c r="P31" s="209"/>
      <c r="Q31" s="802"/>
      <c r="R31" s="803"/>
      <c r="S31" s="209"/>
      <c r="T31" s="802"/>
      <c r="U31" s="803"/>
    </row>
    <row r="32" spans="1:28" x14ac:dyDescent="0.2">
      <c r="A32" s="773"/>
      <c r="B32" s="774"/>
      <c r="C32" s="775"/>
      <c r="D32" s="793"/>
      <c r="E32" s="731"/>
      <c r="F32" s="731"/>
      <c r="G32" s="731"/>
      <c r="H32" s="731"/>
      <c r="I32" s="218"/>
      <c r="J32" s="209"/>
      <c r="K32" s="802"/>
      <c r="L32" s="803"/>
      <c r="M32" s="209"/>
      <c r="N32" s="802"/>
      <c r="O32" s="803"/>
      <c r="P32" s="209"/>
      <c r="Q32" s="802"/>
      <c r="R32" s="803"/>
      <c r="S32" s="209"/>
      <c r="T32" s="802"/>
      <c r="U32" s="803"/>
      <c r="V32" s="221"/>
    </row>
    <row r="33" spans="1:22" s="1" customFormat="1" x14ac:dyDescent="0.2">
      <c r="A33" s="776"/>
      <c r="B33" s="777"/>
      <c r="C33" s="778"/>
      <c r="D33" s="787" t="s">
        <v>103</v>
      </c>
      <c r="E33" s="788"/>
      <c r="F33" s="788"/>
      <c r="G33" s="788"/>
      <c r="H33" s="788"/>
      <c r="I33" s="249">
        <f>SUM(I30:I32)</f>
        <v>0</v>
      </c>
      <c r="J33" s="250"/>
      <c r="K33" s="798">
        <f>SUM(K30:K32)</f>
        <v>20000</v>
      </c>
      <c r="L33" s="799">
        <f>SUM(L30:L32)</f>
        <v>0</v>
      </c>
      <c r="M33" s="250"/>
      <c r="N33" s="798">
        <f>SUM(N30:N32)</f>
        <v>13000</v>
      </c>
      <c r="O33" s="799">
        <f>SUM(O30:O32)</f>
        <v>0</v>
      </c>
      <c r="P33" s="250"/>
      <c r="Q33" s="798">
        <f>SUM(Q30:R32)</f>
        <v>0</v>
      </c>
      <c r="R33" s="799"/>
      <c r="S33" s="250"/>
      <c r="T33" s="798">
        <f>SUM(T30:U32)</f>
        <v>0</v>
      </c>
      <c r="U33" s="799"/>
      <c r="V33" s="253">
        <f>SUM(I33:U33)</f>
        <v>33000</v>
      </c>
    </row>
    <row r="34" spans="1:22" x14ac:dyDescent="0.2">
      <c r="A34" s="752" t="s">
        <v>10</v>
      </c>
      <c r="B34" s="753"/>
      <c r="C34" s="754"/>
      <c r="D34" s="790" t="s">
        <v>108</v>
      </c>
      <c r="E34" s="791"/>
      <c r="F34" s="791"/>
      <c r="G34" s="791"/>
      <c r="H34" s="791"/>
      <c r="I34" s="217">
        <v>500</v>
      </c>
      <c r="J34" s="214"/>
      <c r="K34" s="800">
        <v>500</v>
      </c>
      <c r="L34" s="801"/>
      <c r="M34" s="214"/>
      <c r="N34" s="800">
        <v>500</v>
      </c>
      <c r="O34" s="801"/>
      <c r="P34" s="214"/>
      <c r="Q34" s="800">
        <v>500</v>
      </c>
      <c r="R34" s="801"/>
      <c r="S34" s="214"/>
      <c r="T34" s="800">
        <v>500</v>
      </c>
      <c r="U34" s="801"/>
    </row>
    <row r="35" spans="1:22" x14ac:dyDescent="0.2">
      <c r="A35" s="755"/>
      <c r="B35" s="756"/>
      <c r="C35" s="757"/>
      <c r="D35" s="789" t="s">
        <v>109</v>
      </c>
      <c r="E35" s="731"/>
      <c r="F35" s="731"/>
      <c r="G35" s="731"/>
      <c r="H35" s="731"/>
      <c r="I35" s="218">
        <v>100</v>
      </c>
      <c r="J35" s="209"/>
      <c r="K35" s="802">
        <v>500</v>
      </c>
      <c r="L35" s="803"/>
      <c r="M35" s="209"/>
      <c r="N35" s="802">
        <v>100</v>
      </c>
      <c r="O35" s="803"/>
      <c r="P35" s="209"/>
      <c r="Q35" s="802">
        <v>200</v>
      </c>
      <c r="R35" s="803"/>
      <c r="S35" s="209"/>
      <c r="T35" s="802">
        <v>200</v>
      </c>
      <c r="U35" s="803"/>
    </row>
    <row r="36" spans="1:22" x14ac:dyDescent="0.2">
      <c r="A36" s="755"/>
      <c r="B36" s="756"/>
      <c r="C36" s="757"/>
      <c r="D36" s="789" t="s">
        <v>110</v>
      </c>
      <c r="E36" s="731"/>
      <c r="F36" s="731"/>
      <c r="G36" s="731"/>
      <c r="H36" s="731"/>
      <c r="I36" s="218">
        <v>1500</v>
      </c>
      <c r="J36" s="209"/>
      <c r="K36" s="802">
        <v>200</v>
      </c>
      <c r="L36" s="803"/>
      <c r="M36" s="209"/>
      <c r="N36" s="802">
        <v>100</v>
      </c>
      <c r="O36" s="803"/>
      <c r="P36" s="209"/>
      <c r="Q36" s="802">
        <v>0</v>
      </c>
      <c r="R36" s="803"/>
      <c r="S36" s="209"/>
      <c r="T36" s="802">
        <v>0</v>
      </c>
      <c r="U36" s="803"/>
    </row>
    <row r="37" spans="1:22" x14ac:dyDescent="0.2">
      <c r="A37" s="755"/>
      <c r="B37" s="756"/>
      <c r="C37" s="757"/>
      <c r="D37" s="793"/>
      <c r="E37" s="731"/>
      <c r="F37" s="731"/>
      <c r="G37" s="731"/>
      <c r="H37" s="731"/>
      <c r="I37" s="218"/>
      <c r="J37" s="209"/>
      <c r="K37" s="802"/>
      <c r="L37" s="803"/>
      <c r="M37" s="209"/>
      <c r="N37" s="802"/>
      <c r="O37" s="803"/>
      <c r="P37" s="209"/>
      <c r="Q37" s="802"/>
      <c r="R37" s="803"/>
      <c r="S37" s="209"/>
      <c r="T37" s="802"/>
      <c r="U37" s="803"/>
    </row>
    <row r="38" spans="1:22" x14ac:dyDescent="0.2">
      <c r="A38" s="755"/>
      <c r="B38" s="756"/>
      <c r="C38" s="757"/>
      <c r="D38" s="793"/>
      <c r="E38" s="731"/>
      <c r="F38" s="731"/>
      <c r="G38" s="731"/>
      <c r="H38" s="731"/>
      <c r="I38" s="218"/>
      <c r="J38" s="209"/>
      <c r="K38" s="802"/>
      <c r="L38" s="803"/>
      <c r="M38" s="209"/>
      <c r="N38" s="802"/>
      <c r="O38" s="803"/>
      <c r="P38" s="209"/>
      <c r="Q38" s="802"/>
      <c r="R38" s="803"/>
      <c r="S38" s="209"/>
      <c r="T38" s="802"/>
      <c r="U38" s="803"/>
    </row>
    <row r="39" spans="1:22" s="1" customFormat="1" x14ac:dyDescent="0.2">
      <c r="A39" s="758"/>
      <c r="B39" s="759"/>
      <c r="C39" s="760"/>
      <c r="D39" s="787" t="s">
        <v>103</v>
      </c>
      <c r="E39" s="788"/>
      <c r="F39" s="788"/>
      <c r="G39" s="788"/>
      <c r="H39" s="788"/>
      <c r="I39" s="249">
        <f>SUM(I34:I38)</f>
        <v>2100</v>
      </c>
      <c r="J39" s="250"/>
      <c r="K39" s="798">
        <f>SUM(K34:L38)</f>
        <v>1200</v>
      </c>
      <c r="L39" s="799"/>
      <c r="M39" s="250"/>
      <c r="N39" s="798">
        <f>SUM(N34:O38)</f>
        <v>700</v>
      </c>
      <c r="O39" s="799"/>
      <c r="P39" s="250"/>
      <c r="Q39" s="798">
        <f>SUM(Q34:R38)</f>
        <v>700</v>
      </c>
      <c r="R39" s="799"/>
      <c r="S39" s="250"/>
      <c r="T39" s="798">
        <f>SUM(T34:U38)</f>
        <v>700</v>
      </c>
      <c r="U39" s="799"/>
      <c r="V39" s="252">
        <f>SUM(I39:U39)</f>
        <v>5400</v>
      </c>
    </row>
    <row r="40" spans="1:22" x14ac:dyDescent="0.2">
      <c r="A40" s="752" t="s">
        <v>45</v>
      </c>
      <c r="B40" s="753"/>
      <c r="C40" s="754"/>
      <c r="D40" s="790" t="s">
        <v>111</v>
      </c>
      <c r="E40" s="791"/>
      <c r="F40" s="791"/>
      <c r="G40" s="791"/>
      <c r="H40" s="791"/>
      <c r="I40" s="217"/>
      <c r="J40" s="214"/>
      <c r="K40" s="800"/>
      <c r="L40" s="801"/>
      <c r="M40" s="214"/>
      <c r="N40" s="800">
        <v>1000</v>
      </c>
      <c r="O40" s="801"/>
      <c r="P40" s="214"/>
      <c r="Q40" s="800"/>
      <c r="R40" s="801"/>
      <c r="S40" s="214"/>
      <c r="T40" s="800"/>
      <c r="U40" s="801"/>
    </row>
    <row r="41" spans="1:22" x14ac:dyDescent="0.2">
      <c r="A41" s="755"/>
      <c r="B41" s="756"/>
      <c r="C41" s="757"/>
      <c r="D41" s="789" t="s">
        <v>112</v>
      </c>
      <c r="E41" s="731"/>
      <c r="F41" s="731"/>
      <c r="G41" s="731"/>
      <c r="H41" s="731"/>
      <c r="I41" s="218"/>
      <c r="J41" s="209"/>
      <c r="K41" s="802"/>
      <c r="L41" s="803"/>
      <c r="M41" s="209"/>
      <c r="N41" s="802"/>
      <c r="O41" s="803"/>
      <c r="P41" s="209"/>
      <c r="Q41" s="802"/>
      <c r="R41" s="803"/>
      <c r="S41" s="209"/>
      <c r="T41" s="802"/>
      <c r="U41" s="803"/>
    </row>
    <row r="42" spans="1:22" s="1" customFormat="1" x14ac:dyDescent="0.2">
      <c r="A42" s="758"/>
      <c r="B42" s="759"/>
      <c r="C42" s="760"/>
      <c r="D42" s="787" t="s">
        <v>103</v>
      </c>
      <c r="E42" s="788"/>
      <c r="F42" s="788"/>
      <c r="G42" s="788"/>
      <c r="H42" s="788"/>
      <c r="I42" s="249">
        <f>SUM(I40:I41)</f>
        <v>0</v>
      </c>
      <c r="J42" s="250"/>
      <c r="K42" s="798">
        <f>SUM(K40:L41)</f>
        <v>0</v>
      </c>
      <c r="L42" s="799"/>
      <c r="M42" s="250"/>
      <c r="N42" s="798">
        <f>SUM(N40:O41)</f>
        <v>1000</v>
      </c>
      <c r="O42" s="799"/>
      <c r="P42" s="250"/>
      <c r="Q42" s="798">
        <f>SUM(Q40:R41)</f>
        <v>0</v>
      </c>
      <c r="R42" s="799"/>
      <c r="S42" s="250"/>
      <c r="T42" s="798">
        <f>SUM(T40:U41)</f>
        <v>0</v>
      </c>
      <c r="U42" s="799"/>
      <c r="V42" s="252">
        <f>SUM(I42:U42)</f>
        <v>1000</v>
      </c>
    </row>
    <row r="43" spans="1:22" x14ac:dyDescent="0.2">
      <c r="A43" s="752" t="s">
        <v>11</v>
      </c>
      <c r="B43" s="753"/>
      <c r="C43" s="754"/>
      <c r="D43" s="790" t="s">
        <v>84</v>
      </c>
      <c r="E43" s="791"/>
      <c r="F43" s="791"/>
      <c r="G43" s="791"/>
      <c r="H43" s="791"/>
      <c r="I43" s="217">
        <v>1000</v>
      </c>
      <c r="J43" s="214"/>
      <c r="K43" s="800">
        <v>500</v>
      </c>
      <c r="L43" s="801"/>
      <c r="M43" s="214"/>
      <c r="N43" s="800"/>
      <c r="O43" s="801"/>
      <c r="P43" s="214"/>
      <c r="Q43" s="800">
        <v>300</v>
      </c>
      <c r="R43" s="801"/>
      <c r="S43" s="214"/>
      <c r="T43" s="800"/>
      <c r="U43" s="801"/>
    </row>
    <row r="44" spans="1:22" x14ac:dyDescent="0.2">
      <c r="A44" s="755"/>
      <c r="B44" s="756"/>
      <c r="C44" s="757"/>
      <c r="D44" s="789" t="s">
        <v>85</v>
      </c>
      <c r="E44" s="731"/>
      <c r="F44" s="731"/>
      <c r="G44" s="731"/>
      <c r="H44" s="731"/>
      <c r="I44" s="218"/>
      <c r="J44" s="209"/>
      <c r="K44" s="802"/>
      <c r="L44" s="803"/>
      <c r="M44" s="209"/>
      <c r="N44" s="802">
        <v>500</v>
      </c>
      <c r="O44" s="803"/>
      <c r="P44" s="209"/>
      <c r="Q44" s="802"/>
      <c r="R44" s="803"/>
      <c r="S44" s="209"/>
      <c r="T44" s="802"/>
      <c r="U44" s="803"/>
    </row>
    <row r="45" spans="1:22" s="1" customFormat="1" x14ac:dyDescent="0.2">
      <c r="A45" s="758"/>
      <c r="B45" s="759"/>
      <c r="C45" s="760"/>
      <c r="D45" s="787" t="s">
        <v>103</v>
      </c>
      <c r="E45" s="788"/>
      <c r="F45" s="788"/>
      <c r="G45" s="788"/>
      <c r="H45" s="788"/>
      <c r="I45" s="249">
        <f>SUM(I43:I44)</f>
        <v>1000</v>
      </c>
      <c r="J45" s="250"/>
      <c r="K45" s="798">
        <f>SUM(K43:L44)</f>
        <v>500</v>
      </c>
      <c r="L45" s="799"/>
      <c r="M45" s="250"/>
      <c r="N45" s="798">
        <f>SUM(N43:O44)</f>
        <v>500</v>
      </c>
      <c r="O45" s="799"/>
      <c r="P45" s="250"/>
      <c r="Q45" s="798">
        <f>SUM(Q43:R44)</f>
        <v>300</v>
      </c>
      <c r="R45" s="799"/>
      <c r="S45" s="250"/>
      <c r="T45" s="798">
        <f>SUM(T43:U44)</f>
        <v>0</v>
      </c>
      <c r="U45" s="799"/>
      <c r="V45" s="252">
        <f>SUM(I45:U45)</f>
        <v>2300</v>
      </c>
    </row>
    <row r="46" spans="1:22" x14ac:dyDescent="0.2">
      <c r="A46" s="752" t="s">
        <v>34</v>
      </c>
      <c r="B46" s="753"/>
      <c r="C46" s="754"/>
      <c r="D46" s="792"/>
      <c r="E46" s="791"/>
      <c r="F46" s="791"/>
      <c r="G46" s="791"/>
      <c r="H46" s="791"/>
      <c r="I46" s="224">
        <v>250</v>
      </c>
      <c r="J46" s="222"/>
      <c r="K46" s="800">
        <v>750</v>
      </c>
      <c r="L46" s="801"/>
      <c r="M46" s="222"/>
      <c r="N46" s="800"/>
      <c r="O46" s="801"/>
      <c r="P46" s="222"/>
      <c r="Q46" s="800"/>
      <c r="R46" s="801"/>
      <c r="S46" s="222"/>
      <c r="T46" s="800"/>
      <c r="U46" s="801"/>
    </row>
    <row r="47" spans="1:22" x14ac:dyDescent="0.2">
      <c r="A47" s="755"/>
      <c r="B47" s="756"/>
      <c r="C47" s="757"/>
      <c r="D47" s="793"/>
      <c r="E47" s="731"/>
      <c r="F47" s="731"/>
      <c r="G47" s="731"/>
      <c r="H47" s="731"/>
      <c r="I47" s="226">
        <v>500</v>
      </c>
      <c r="J47" s="221"/>
      <c r="K47" s="802"/>
      <c r="L47" s="803"/>
      <c r="M47" s="221"/>
      <c r="N47" s="802"/>
      <c r="O47" s="803"/>
      <c r="P47" s="221"/>
      <c r="Q47" s="802"/>
      <c r="R47" s="803"/>
      <c r="S47" s="221"/>
      <c r="T47" s="802"/>
      <c r="U47" s="803"/>
    </row>
    <row r="48" spans="1:22" x14ac:dyDescent="0.2">
      <c r="A48" s="758"/>
      <c r="B48" s="759"/>
      <c r="C48" s="760"/>
      <c r="D48" s="221"/>
      <c r="E48" s="175"/>
      <c r="F48" s="175"/>
      <c r="G48" s="175"/>
      <c r="H48" s="175"/>
      <c r="I48" s="226">
        <f>SUM(I46:I47)</f>
        <v>750</v>
      </c>
      <c r="J48" s="221"/>
      <c r="K48" s="225">
        <f>SUM(K46:L47)</f>
        <v>750</v>
      </c>
      <c r="L48" s="226">
        <f>SUM(K46:L47)</f>
        <v>750</v>
      </c>
      <c r="M48" s="221"/>
      <c r="N48" s="225"/>
      <c r="O48" s="226"/>
      <c r="P48" s="221"/>
      <c r="Q48" s="225"/>
      <c r="R48" s="226"/>
      <c r="S48" s="221"/>
      <c r="T48" s="225"/>
      <c r="U48" s="226"/>
    </row>
    <row r="49" spans="1:22" x14ac:dyDescent="0.2">
      <c r="A49" s="752" t="s">
        <v>97</v>
      </c>
      <c r="B49" s="753"/>
      <c r="C49" s="754"/>
      <c r="D49" s="790" t="s">
        <v>114</v>
      </c>
      <c r="E49" s="791"/>
      <c r="F49" s="791"/>
      <c r="G49" s="791"/>
      <c r="H49" s="791"/>
      <c r="I49" s="217">
        <v>20000</v>
      </c>
      <c r="J49" s="214"/>
      <c r="K49" s="800">
        <v>200</v>
      </c>
      <c r="L49" s="801"/>
      <c r="M49" s="214"/>
      <c r="N49" s="800">
        <v>100</v>
      </c>
      <c r="O49" s="801"/>
      <c r="P49" s="214"/>
      <c r="Q49" s="800"/>
      <c r="R49" s="801"/>
      <c r="S49" s="214"/>
      <c r="T49" s="800">
        <v>250</v>
      </c>
      <c r="U49" s="801"/>
    </row>
    <row r="50" spans="1:22" x14ac:dyDescent="0.2">
      <c r="A50" s="755"/>
      <c r="B50" s="756"/>
      <c r="C50" s="757"/>
      <c r="D50" s="789" t="s">
        <v>115</v>
      </c>
      <c r="E50" s="731"/>
      <c r="F50" s="731"/>
      <c r="G50" s="731"/>
      <c r="H50" s="731"/>
      <c r="I50" s="218">
        <v>1200</v>
      </c>
      <c r="J50" s="209"/>
      <c r="K50" s="802">
        <v>600</v>
      </c>
      <c r="L50" s="803"/>
      <c r="M50" s="209"/>
      <c r="N50" s="802"/>
      <c r="O50" s="803"/>
      <c r="P50" s="209"/>
      <c r="Q50" s="802"/>
      <c r="R50" s="803"/>
      <c r="S50" s="209"/>
      <c r="T50" s="802">
        <v>500</v>
      </c>
      <c r="U50" s="803"/>
    </row>
    <row r="51" spans="1:22" s="1" customFormat="1" x14ac:dyDescent="0.2">
      <c r="A51" s="758"/>
      <c r="B51" s="759"/>
      <c r="C51" s="760"/>
      <c r="D51" s="787" t="s">
        <v>103</v>
      </c>
      <c r="E51" s="788"/>
      <c r="F51" s="788"/>
      <c r="G51" s="788"/>
      <c r="H51" s="788"/>
      <c r="I51" s="249">
        <f>SUM(I49:I50)</f>
        <v>21200</v>
      </c>
      <c r="J51" s="250"/>
      <c r="K51" s="798">
        <f>SUM(K49:L50)</f>
        <v>800</v>
      </c>
      <c r="L51" s="799"/>
      <c r="M51" s="250"/>
      <c r="N51" s="798">
        <f>SUM(N49:O50)</f>
        <v>100</v>
      </c>
      <c r="O51" s="799"/>
      <c r="P51" s="250"/>
      <c r="Q51" s="798">
        <f>SUM(Q49:R50)</f>
        <v>0</v>
      </c>
      <c r="R51" s="799"/>
      <c r="S51" s="250"/>
      <c r="T51" s="798">
        <f>SUM(T49:U50)</f>
        <v>750</v>
      </c>
      <c r="U51" s="799"/>
      <c r="V51" s="252">
        <f>SUM(I51:U51)</f>
        <v>22850</v>
      </c>
    </row>
    <row r="52" spans="1:22" x14ac:dyDescent="0.2">
      <c r="A52" s="752" t="s">
        <v>98</v>
      </c>
      <c r="B52" s="753"/>
      <c r="C52" s="754"/>
      <c r="D52" s="790" t="s">
        <v>116</v>
      </c>
      <c r="E52" s="791"/>
      <c r="F52" s="791"/>
      <c r="G52" s="791"/>
      <c r="H52" s="791"/>
      <c r="I52" s="217">
        <v>500</v>
      </c>
      <c r="J52" s="214"/>
      <c r="K52" s="800">
        <v>500</v>
      </c>
      <c r="L52" s="801"/>
      <c r="M52" s="214"/>
      <c r="N52" s="800"/>
      <c r="O52" s="801"/>
      <c r="P52" s="214"/>
      <c r="Q52" s="800"/>
      <c r="R52" s="801"/>
      <c r="S52" s="214"/>
      <c r="T52" s="800"/>
      <c r="U52" s="801"/>
    </row>
    <row r="53" spans="1:22" x14ac:dyDescent="0.2">
      <c r="A53" s="755"/>
      <c r="B53" s="756"/>
      <c r="C53" s="757"/>
      <c r="D53" s="789" t="s">
        <v>117</v>
      </c>
      <c r="E53" s="731"/>
      <c r="F53" s="731"/>
      <c r="G53" s="731"/>
      <c r="H53" s="731"/>
      <c r="I53" s="218">
        <v>250</v>
      </c>
      <c r="J53" s="209"/>
      <c r="K53" s="802">
        <v>250</v>
      </c>
      <c r="L53" s="803"/>
      <c r="M53" s="209"/>
      <c r="N53" s="802"/>
      <c r="O53" s="803"/>
      <c r="P53" s="209"/>
      <c r="Q53" s="802"/>
      <c r="R53" s="803"/>
      <c r="S53" s="209"/>
      <c r="T53" s="802"/>
      <c r="U53" s="803"/>
    </row>
    <row r="54" spans="1:22" x14ac:dyDescent="0.2">
      <c r="A54" s="755"/>
      <c r="B54" s="756"/>
      <c r="C54" s="757"/>
      <c r="D54" s="789" t="s">
        <v>118</v>
      </c>
      <c r="E54" s="731"/>
      <c r="F54" s="731"/>
      <c r="G54" s="731"/>
      <c r="H54" s="731"/>
      <c r="I54" s="218">
        <v>250</v>
      </c>
      <c r="J54" s="209"/>
      <c r="K54" s="802"/>
      <c r="L54" s="803"/>
      <c r="M54" s="209"/>
      <c r="N54" s="802">
        <v>300</v>
      </c>
      <c r="O54" s="803"/>
      <c r="P54" s="209"/>
      <c r="Q54" s="802"/>
      <c r="R54" s="803"/>
      <c r="S54" s="209"/>
      <c r="T54" s="802"/>
      <c r="U54" s="803"/>
    </row>
    <row r="55" spans="1:22" x14ac:dyDescent="0.2">
      <c r="A55" s="755"/>
      <c r="B55" s="756"/>
      <c r="C55" s="757"/>
      <c r="D55" s="793"/>
      <c r="E55" s="731"/>
      <c r="F55" s="731"/>
      <c r="G55" s="731"/>
      <c r="H55" s="731"/>
      <c r="I55" s="218"/>
      <c r="J55" s="209"/>
      <c r="K55" s="802"/>
      <c r="L55" s="803"/>
      <c r="M55" s="209"/>
      <c r="N55" s="802"/>
      <c r="O55" s="803"/>
      <c r="P55" s="209"/>
      <c r="Q55" s="802"/>
      <c r="R55" s="803"/>
      <c r="S55" s="209"/>
      <c r="T55" s="802"/>
      <c r="U55" s="803"/>
    </row>
    <row r="56" spans="1:22" s="1" customFormat="1" x14ac:dyDescent="0.2">
      <c r="A56" s="758"/>
      <c r="B56" s="759"/>
      <c r="C56" s="760"/>
      <c r="D56" s="787" t="s">
        <v>103</v>
      </c>
      <c r="E56" s="788"/>
      <c r="F56" s="788"/>
      <c r="G56" s="788"/>
      <c r="H56" s="788"/>
      <c r="I56" s="249">
        <f>SUM(I52:I55)</f>
        <v>1000</v>
      </c>
      <c r="J56" s="250"/>
      <c r="K56" s="798">
        <f>SUM(K52:L55)</f>
        <v>750</v>
      </c>
      <c r="L56" s="799"/>
      <c r="M56" s="250"/>
      <c r="N56" s="798">
        <f>SUM(N52:O55)</f>
        <v>300</v>
      </c>
      <c r="O56" s="799"/>
      <c r="P56" s="250"/>
      <c r="Q56" s="798">
        <f>SUM(Q52:R55)</f>
        <v>0</v>
      </c>
      <c r="R56" s="799"/>
      <c r="S56" s="250"/>
      <c r="T56" s="798">
        <f>SUM(T52:U55)</f>
        <v>0</v>
      </c>
      <c r="U56" s="799"/>
      <c r="V56" s="252">
        <f>SUM(I56:U56)</f>
        <v>2050</v>
      </c>
    </row>
    <row r="57" spans="1:22" x14ac:dyDescent="0.2">
      <c r="D57" s="209"/>
      <c r="E57" s="140"/>
      <c r="F57" s="140"/>
      <c r="G57" s="140"/>
      <c r="H57" s="136"/>
      <c r="I57" s="218"/>
      <c r="J57" s="209"/>
      <c r="K57" s="136"/>
      <c r="L57" s="136"/>
      <c r="M57" s="209"/>
      <c r="N57" s="136"/>
      <c r="O57" s="218"/>
      <c r="P57" s="209"/>
      <c r="Q57" s="136"/>
      <c r="R57" s="218"/>
      <c r="S57" s="209"/>
      <c r="T57" s="136"/>
      <c r="U57" s="218"/>
    </row>
    <row r="58" spans="1:22" x14ac:dyDescent="0.2">
      <c r="D58" s="209"/>
      <c r="E58" s="140"/>
      <c r="F58" s="140"/>
      <c r="G58" s="140"/>
      <c r="H58" s="136"/>
      <c r="I58" s="218"/>
      <c r="J58" s="209"/>
      <c r="K58" s="136"/>
      <c r="L58" s="136"/>
      <c r="M58" s="209"/>
      <c r="N58" s="136"/>
      <c r="O58" s="218"/>
      <c r="P58" s="209"/>
      <c r="Q58" s="136"/>
      <c r="R58" s="218"/>
      <c r="S58" s="209"/>
      <c r="T58" s="136"/>
      <c r="U58" s="218"/>
    </row>
    <row r="59" spans="1:22" x14ac:dyDescent="0.2">
      <c r="D59" s="209"/>
      <c r="E59" s="140"/>
      <c r="F59" s="140"/>
      <c r="G59" s="140"/>
      <c r="H59" s="136"/>
      <c r="I59" s="218"/>
      <c r="J59" s="209"/>
      <c r="K59" s="136"/>
      <c r="L59" s="136"/>
      <c r="M59" s="209"/>
      <c r="N59" s="136"/>
      <c r="O59" s="218"/>
      <c r="P59" s="209"/>
      <c r="Q59" s="136"/>
      <c r="R59" s="218"/>
      <c r="S59" s="209"/>
      <c r="T59" s="136"/>
      <c r="U59" s="218"/>
    </row>
    <row r="60" spans="1:22" x14ac:dyDescent="0.2">
      <c r="D60" s="209"/>
      <c r="E60" s="140"/>
      <c r="F60" s="140"/>
      <c r="G60" s="140"/>
      <c r="H60" s="136"/>
      <c r="I60" s="218"/>
      <c r="J60" s="209"/>
      <c r="K60" s="136"/>
      <c r="L60" s="136"/>
      <c r="M60" s="209"/>
      <c r="N60" s="136"/>
      <c r="O60" s="218"/>
      <c r="P60" s="209"/>
      <c r="Q60" s="136"/>
      <c r="R60" s="218"/>
      <c r="S60" s="209"/>
      <c r="T60" s="136"/>
      <c r="U60" s="218"/>
    </row>
    <row r="61" spans="1:22" x14ac:dyDescent="0.2">
      <c r="D61" s="209"/>
      <c r="E61" s="140"/>
      <c r="F61" s="140"/>
      <c r="G61" s="140"/>
      <c r="H61" s="136"/>
      <c r="I61" s="218"/>
      <c r="J61" s="209"/>
      <c r="K61" s="136"/>
      <c r="L61" s="136"/>
      <c r="M61" s="209"/>
      <c r="N61" s="136"/>
      <c r="O61" s="218"/>
      <c r="P61" s="209"/>
      <c r="Q61" s="136"/>
      <c r="R61" s="218"/>
      <c r="S61" s="209"/>
      <c r="T61" s="136"/>
      <c r="U61" s="218"/>
    </row>
    <row r="62" spans="1:22" x14ac:dyDescent="0.2">
      <c r="D62" s="209"/>
      <c r="E62" s="140"/>
      <c r="F62" s="140"/>
      <c r="G62" s="140"/>
      <c r="H62" s="136"/>
      <c r="I62" s="218"/>
      <c r="J62" s="209"/>
      <c r="K62" s="136"/>
      <c r="L62" s="136"/>
      <c r="M62" s="209"/>
      <c r="N62" s="136"/>
      <c r="O62" s="218"/>
      <c r="P62" s="209"/>
      <c r="Q62" s="136"/>
      <c r="R62" s="218"/>
      <c r="S62" s="209"/>
      <c r="T62" s="136"/>
      <c r="U62" s="218"/>
    </row>
    <row r="63" spans="1:22" x14ac:dyDescent="0.2">
      <c r="D63" s="209"/>
      <c r="E63" s="140"/>
      <c r="F63" s="140"/>
      <c r="G63" s="140"/>
      <c r="H63" s="136"/>
      <c r="I63" s="218"/>
      <c r="J63" s="209"/>
      <c r="K63" s="136"/>
      <c r="L63" s="136"/>
      <c r="M63" s="209"/>
      <c r="N63" s="136"/>
      <c r="O63" s="218"/>
      <c r="P63" s="209"/>
      <c r="Q63" s="136"/>
      <c r="R63" s="218"/>
      <c r="S63" s="209"/>
      <c r="T63" s="136"/>
      <c r="U63" s="218"/>
    </row>
    <row r="64" spans="1:22" x14ac:dyDescent="0.2">
      <c r="D64" s="209"/>
      <c r="E64" s="140"/>
      <c r="F64" s="140"/>
      <c r="G64" s="140"/>
      <c r="H64" s="136"/>
      <c r="I64" s="218"/>
      <c r="J64" s="209"/>
      <c r="K64" s="136"/>
      <c r="L64" s="136"/>
      <c r="M64" s="209"/>
      <c r="N64" s="136"/>
      <c r="O64" s="218"/>
      <c r="P64" s="209"/>
      <c r="Q64" s="136"/>
      <c r="R64" s="218"/>
      <c r="S64" s="209"/>
      <c r="T64" s="136"/>
      <c r="U64" s="218"/>
    </row>
    <row r="65" spans="4:21" x14ac:dyDescent="0.2">
      <c r="D65" s="209"/>
      <c r="E65" s="140"/>
      <c r="F65" s="140"/>
      <c r="G65" s="140"/>
      <c r="H65" s="136"/>
      <c r="I65" s="218"/>
      <c r="J65" s="209"/>
      <c r="K65" s="136"/>
      <c r="L65" s="136"/>
      <c r="M65" s="209"/>
      <c r="N65" s="136"/>
      <c r="O65" s="218"/>
      <c r="P65" s="209"/>
      <c r="Q65" s="136"/>
      <c r="R65" s="218"/>
      <c r="S65" s="209"/>
      <c r="T65" s="136"/>
      <c r="U65" s="218"/>
    </row>
    <row r="66" spans="4:21" x14ac:dyDescent="0.2">
      <c r="D66" s="209"/>
      <c r="E66" s="140"/>
      <c r="F66" s="140"/>
      <c r="G66" s="140"/>
      <c r="H66" s="136"/>
      <c r="I66" s="218"/>
      <c r="J66" s="209"/>
      <c r="K66" s="136"/>
      <c r="L66" s="136"/>
      <c r="M66" s="209"/>
      <c r="N66" s="136"/>
      <c r="O66" s="218"/>
      <c r="P66" s="209"/>
      <c r="Q66" s="136"/>
      <c r="R66" s="218"/>
      <c r="S66" s="209"/>
      <c r="T66" s="136"/>
      <c r="U66" s="218"/>
    </row>
    <row r="67" spans="4:21" x14ac:dyDescent="0.2">
      <c r="D67" s="209"/>
      <c r="E67" s="140"/>
      <c r="F67" s="140"/>
      <c r="G67" s="140"/>
      <c r="H67" s="136"/>
      <c r="I67" s="218"/>
      <c r="J67" s="209"/>
      <c r="K67" s="136"/>
      <c r="L67" s="136"/>
      <c r="M67" s="209"/>
      <c r="N67" s="136"/>
      <c r="O67" s="218"/>
      <c r="P67" s="209"/>
      <c r="Q67" s="136"/>
      <c r="R67" s="218"/>
      <c r="S67" s="209"/>
      <c r="T67" s="136"/>
      <c r="U67" s="218"/>
    </row>
    <row r="68" spans="4:21" x14ac:dyDescent="0.2">
      <c r="D68" s="209"/>
      <c r="E68" s="140"/>
      <c r="F68" s="140"/>
      <c r="G68" s="140"/>
      <c r="H68" s="136"/>
      <c r="I68" s="218"/>
      <c r="J68" s="209"/>
      <c r="K68" s="136"/>
      <c r="L68" s="136"/>
      <c r="M68" s="209"/>
      <c r="N68" s="136"/>
      <c r="O68" s="218"/>
      <c r="P68" s="209"/>
      <c r="Q68" s="136"/>
      <c r="R68" s="218"/>
      <c r="S68" s="209"/>
      <c r="T68" s="136"/>
      <c r="U68" s="218"/>
    </row>
    <row r="69" spans="4:21" x14ac:dyDescent="0.2">
      <c r="D69" s="209"/>
      <c r="E69" s="140"/>
      <c r="F69" s="140"/>
      <c r="G69" s="140"/>
      <c r="H69" s="136"/>
      <c r="I69" s="218"/>
      <c r="J69" s="209"/>
      <c r="K69" s="136"/>
      <c r="L69" s="136"/>
      <c r="M69" s="209"/>
      <c r="N69" s="136"/>
      <c r="O69" s="218"/>
      <c r="P69" s="209"/>
      <c r="Q69" s="136"/>
      <c r="R69" s="218"/>
      <c r="S69" s="209"/>
      <c r="T69" s="136"/>
      <c r="U69" s="218"/>
    </row>
    <row r="70" spans="4:21" x14ac:dyDescent="0.2">
      <c r="D70" s="209"/>
      <c r="E70" s="140"/>
      <c r="F70" s="140"/>
      <c r="G70" s="140"/>
      <c r="H70" s="136"/>
      <c r="I70" s="218"/>
      <c r="J70" s="209"/>
      <c r="K70" s="136"/>
      <c r="L70" s="136"/>
      <c r="M70" s="209"/>
      <c r="N70" s="136"/>
      <c r="O70" s="218"/>
      <c r="P70" s="209"/>
      <c r="Q70" s="136"/>
      <c r="R70" s="218"/>
      <c r="S70" s="209"/>
      <c r="T70" s="136"/>
      <c r="U70" s="218"/>
    </row>
    <row r="71" spans="4:21" x14ac:dyDescent="0.2">
      <c r="D71" s="209"/>
      <c r="E71" s="140"/>
      <c r="F71" s="140"/>
      <c r="G71" s="140"/>
      <c r="H71" s="136"/>
      <c r="I71" s="218"/>
      <c r="J71" s="209"/>
      <c r="K71" s="136"/>
      <c r="L71" s="136"/>
      <c r="M71" s="209"/>
      <c r="N71" s="136"/>
      <c r="O71" s="218"/>
      <c r="P71" s="209"/>
      <c r="Q71" s="136"/>
      <c r="R71" s="218"/>
      <c r="S71" s="209"/>
      <c r="T71" s="136"/>
      <c r="U71" s="218"/>
    </row>
    <row r="72" spans="4:21" x14ac:dyDescent="0.2">
      <c r="D72" s="209"/>
      <c r="E72" s="140"/>
      <c r="F72" s="140"/>
      <c r="G72" s="140"/>
      <c r="H72" s="136"/>
      <c r="I72" s="218"/>
      <c r="J72" s="209"/>
      <c r="K72" s="136"/>
      <c r="L72" s="136"/>
      <c r="M72" s="209"/>
      <c r="N72" s="136"/>
      <c r="O72" s="218"/>
      <c r="P72" s="209"/>
      <c r="Q72" s="136"/>
      <c r="R72" s="218"/>
      <c r="S72" s="209"/>
      <c r="T72" s="136"/>
      <c r="U72" s="218"/>
    </row>
    <row r="73" spans="4:21" x14ac:dyDescent="0.2">
      <c r="D73" s="209"/>
      <c r="E73" s="140"/>
      <c r="F73" s="140"/>
      <c r="G73" s="140"/>
      <c r="H73" s="136"/>
      <c r="I73" s="218"/>
      <c r="J73" s="209"/>
      <c r="K73" s="136"/>
      <c r="L73" s="136"/>
      <c r="M73" s="209"/>
      <c r="N73" s="136"/>
      <c r="O73" s="218"/>
      <c r="P73" s="209"/>
      <c r="Q73" s="136"/>
      <c r="R73" s="218"/>
      <c r="S73" s="209"/>
      <c r="T73" s="136"/>
      <c r="U73" s="218"/>
    </row>
    <row r="74" spans="4:21" x14ac:dyDescent="0.2">
      <c r="D74" s="209"/>
      <c r="E74" s="140"/>
      <c r="F74" s="140"/>
      <c r="G74" s="140"/>
      <c r="H74" s="136"/>
      <c r="I74" s="218"/>
      <c r="J74" s="209"/>
      <c r="K74" s="136"/>
      <c r="L74" s="136"/>
      <c r="M74" s="209"/>
      <c r="N74" s="136"/>
      <c r="O74" s="218"/>
      <c r="P74" s="209"/>
      <c r="Q74" s="136"/>
      <c r="R74" s="218"/>
      <c r="S74" s="209"/>
      <c r="T74" s="136"/>
      <c r="U74" s="218"/>
    </row>
    <row r="75" spans="4:21" x14ac:dyDescent="0.2">
      <c r="D75" s="209"/>
      <c r="E75" s="140"/>
      <c r="F75" s="140"/>
      <c r="G75" s="140"/>
      <c r="H75" s="136"/>
      <c r="I75" s="218"/>
      <c r="J75" s="209"/>
      <c r="K75" s="136"/>
      <c r="L75" s="136"/>
      <c r="M75" s="209"/>
      <c r="N75" s="136"/>
      <c r="O75" s="218"/>
      <c r="P75" s="209"/>
      <c r="Q75" s="136"/>
      <c r="R75" s="218"/>
      <c r="S75" s="209"/>
      <c r="T75" s="136"/>
      <c r="U75" s="218"/>
    </row>
    <row r="76" spans="4:21" ht="13.5" thickBot="1" x14ac:dyDescent="0.25">
      <c r="D76" s="211"/>
      <c r="E76" s="212"/>
      <c r="F76" s="212"/>
      <c r="G76" s="212"/>
      <c r="H76" s="169"/>
      <c r="I76" s="232"/>
      <c r="J76" s="211"/>
      <c r="K76" s="169"/>
      <c r="L76" s="169"/>
      <c r="M76" s="211"/>
      <c r="N76" s="169"/>
      <c r="O76" s="232"/>
      <c r="P76" s="211"/>
      <c r="Q76" s="169"/>
      <c r="R76" s="232"/>
      <c r="S76" s="211"/>
      <c r="T76" s="169"/>
      <c r="U76" s="232"/>
    </row>
  </sheetData>
  <mergeCells count="173">
    <mergeCell ref="K55:L55"/>
    <mergeCell ref="K56:L56"/>
    <mergeCell ref="K49:L49"/>
    <mergeCell ref="K50:L50"/>
    <mergeCell ref="K51:L51"/>
    <mergeCell ref="K52:L52"/>
    <mergeCell ref="K53:L53"/>
    <mergeCell ref="K44:L44"/>
    <mergeCell ref="K45:L45"/>
    <mergeCell ref="K46:L46"/>
    <mergeCell ref="K47:L47"/>
    <mergeCell ref="K40:L40"/>
    <mergeCell ref="K41:L41"/>
    <mergeCell ref="K42:L42"/>
    <mergeCell ref="K43:L43"/>
    <mergeCell ref="N54:O54"/>
    <mergeCell ref="N55:O55"/>
    <mergeCell ref="N56:O56"/>
    <mergeCell ref="K26:L26"/>
    <mergeCell ref="K27:L27"/>
    <mergeCell ref="K28:L28"/>
    <mergeCell ref="K29:L29"/>
    <mergeCell ref="K30:L30"/>
    <mergeCell ref="K31:L31"/>
    <mergeCell ref="K32:L32"/>
    <mergeCell ref="K33:L33"/>
    <mergeCell ref="K34:L34"/>
    <mergeCell ref="K35:L35"/>
    <mergeCell ref="K36:L36"/>
    <mergeCell ref="K37:L37"/>
    <mergeCell ref="K38:L38"/>
    <mergeCell ref="N49:O49"/>
    <mergeCell ref="N50:O50"/>
    <mergeCell ref="N51:O51"/>
    <mergeCell ref="K54:L54"/>
    <mergeCell ref="Q56:R56"/>
    <mergeCell ref="N26:O26"/>
    <mergeCell ref="N27:O27"/>
    <mergeCell ref="N28:O28"/>
    <mergeCell ref="N29:O29"/>
    <mergeCell ref="N30:O30"/>
    <mergeCell ref="N31:O31"/>
    <mergeCell ref="N32:O32"/>
    <mergeCell ref="N33:O33"/>
    <mergeCell ref="N34:O34"/>
    <mergeCell ref="N35:O35"/>
    <mergeCell ref="N36:O36"/>
    <mergeCell ref="N37:O37"/>
    <mergeCell ref="N38:O38"/>
    <mergeCell ref="Q49:R49"/>
    <mergeCell ref="Q50:R50"/>
    <mergeCell ref="Q51:R51"/>
    <mergeCell ref="Q52:R52"/>
    <mergeCell ref="Q53:R53"/>
    <mergeCell ref="Q44:R44"/>
    <mergeCell ref="Q45:R45"/>
    <mergeCell ref="Q46:R46"/>
    <mergeCell ref="N52:O52"/>
    <mergeCell ref="N53:O53"/>
    <mergeCell ref="T54:U54"/>
    <mergeCell ref="T55:U55"/>
    <mergeCell ref="T39:U39"/>
    <mergeCell ref="T40:U40"/>
    <mergeCell ref="T41:U41"/>
    <mergeCell ref="T42:U42"/>
    <mergeCell ref="T43:U43"/>
    <mergeCell ref="Q54:R54"/>
    <mergeCell ref="Q55:R55"/>
    <mergeCell ref="T56:U56"/>
    <mergeCell ref="Q26:R26"/>
    <mergeCell ref="Q27:R27"/>
    <mergeCell ref="Q28:R28"/>
    <mergeCell ref="Q29:R29"/>
    <mergeCell ref="Q30:R30"/>
    <mergeCell ref="Q31:R31"/>
    <mergeCell ref="Q32:R32"/>
    <mergeCell ref="Q33:R33"/>
    <mergeCell ref="Q34:R34"/>
    <mergeCell ref="Q35:R35"/>
    <mergeCell ref="Q36:R36"/>
    <mergeCell ref="Q37:R37"/>
    <mergeCell ref="Q38:R38"/>
    <mergeCell ref="T49:U49"/>
    <mergeCell ref="T50:U50"/>
    <mergeCell ref="T51:U51"/>
    <mergeCell ref="T52:U52"/>
    <mergeCell ref="T53:U53"/>
    <mergeCell ref="T44:U44"/>
    <mergeCell ref="T45:U45"/>
    <mergeCell ref="T46:U46"/>
    <mergeCell ref="T47:U47"/>
    <mergeCell ref="Q47:R47"/>
    <mergeCell ref="T34:U34"/>
    <mergeCell ref="T35:U35"/>
    <mergeCell ref="T36:U36"/>
    <mergeCell ref="T37:U37"/>
    <mergeCell ref="T38:U38"/>
    <mergeCell ref="D49:H49"/>
    <mergeCell ref="D50:H50"/>
    <mergeCell ref="D51:H51"/>
    <mergeCell ref="D52:H52"/>
    <mergeCell ref="Q39:R39"/>
    <mergeCell ref="Q40:R40"/>
    <mergeCell ref="Q41:R41"/>
    <mergeCell ref="Q42:R42"/>
    <mergeCell ref="Q43:R43"/>
    <mergeCell ref="N44:O44"/>
    <mergeCell ref="N45:O45"/>
    <mergeCell ref="N46:O46"/>
    <mergeCell ref="N47:O47"/>
    <mergeCell ref="N39:O39"/>
    <mergeCell ref="N40:O40"/>
    <mergeCell ref="N41:O41"/>
    <mergeCell ref="N42:O42"/>
    <mergeCell ref="N43:O43"/>
    <mergeCell ref="K39:L39"/>
    <mergeCell ref="D29:H29"/>
    <mergeCell ref="T26:U26"/>
    <mergeCell ref="T27:U27"/>
    <mergeCell ref="T28:U28"/>
    <mergeCell ref="T29:U29"/>
    <mergeCell ref="T30:U30"/>
    <mergeCell ref="T31:U31"/>
    <mergeCell ref="T32:U32"/>
    <mergeCell ref="T33:U33"/>
    <mergeCell ref="D38:H38"/>
    <mergeCell ref="D37:H37"/>
    <mergeCell ref="D36:H36"/>
    <mergeCell ref="D35:H35"/>
    <mergeCell ref="D34:H34"/>
    <mergeCell ref="D33:H33"/>
    <mergeCell ref="D32:H32"/>
    <mergeCell ref="D31:H31"/>
    <mergeCell ref="D30:H30"/>
    <mergeCell ref="A52:C56"/>
    <mergeCell ref="A49:C51"/>
    <mergeCell ref="D53:H53"/>
    <mergeCell ref="D54:H54"/>
    <mergeCell ref="D42:H42"/>
    <mergeCell ref="D43:H43"/>
    <mergeCell ref="D44:H44"/>
    <mergeCell ref="D45:H45"/>
    <mergeCell ref="D46:H46"/>
    <mergeCell ref="D47:H47"/>
    <mergeCell ref="A40:C42"/>
    <mergeCell ref="D40:H40"/>
    <mergeCell ref="D41:H41"/>
    <mergeCell ref="D55:H55"/>
    <mergeCell ref="D56:H56"/>
    <mergeCell ref="P9:R9"/>
    <mergeCell ref="S9:U9"/>
    <mergeCell ref="B8:D8"/>
    <mergeCell ref="B7:D7"/>
    <mergeCell ref="V9:V10"/>
    <mergeCell ref="A43:C45"/>
    <mergeCell ref="A46:C48"/>
    <mergeCell ref="B1:D1"/>
    <mergeCell ref="J9:L9"/>
    <mergeCell ref="D9:I9"/>
    <mergeCell ref="B6:D6"/>
    <mergeCell ref="B5:D5"/>
    <mergeCell ref="B4:D4"/>
    <mergeCell ref="B3:D3"/>
    <mergeCell ref="B2:D2"/>
    <mergeCell ref="M9:O9"/>
    <mergeCell ref="A34:C39"/>
    <mergeCell ref="A30:C33"/>
    <mergeCell ref="A24:C24"/>
    <mergeCell ref="D28:H28"/>
    <mergeCell ref="D27:H27"/>
    <mergeCell ref="D26:H26"/>
    <mergeCell ref="A26:C29"/>
    <mergeCell ref="D39:H39"/>
  </mergeCells>
  <conditionalFormatting sqref="J11:J22">
    <cfRule type="expression" dxfId="403" priority="4">
      <formula>$X11 = 0</formula>
    </cfRule>
  </conditionalFormatting>
  <conditionalFormatting sqref="M11:M22">
    <cfRule type="expression" dxfId="402" priority="3">
      <formula>$Y11=0</formula>
    </cfRule>
  </conditionalFormatting>
  <conditionalFormatting sqref="P11:P22">
    <cfRule type="expression" dxfId="401" priority="2">
      <formula>$Z11=0</formula>
    </cfRule>
  </conditionalFormatting>
  <conditionalFormatting sqref="S11:S22">
    <cfRule type="expression" dxfId="400" priority="1">
      <formula>$AA11=0</formula>
    </cfRule>
  </conditionalFormatting>
  <dataValidations count="4">
    <dataValidation type="list" allowBlank="1" showInputMessage="1" showErrorMessage="1" sqref="C11:C22">
      <formula1>"0%,1%, 2%, 3%"</formula1>
    </dataValidation>
    <dataValidation type="decimal" allowBlank="1" showInputMessage="1" showErrorMessage="1" sqref="D11:D22">
      <formula1>0</formula1>
      <formula2>12</formula2>
    </dataValidation>
    <dataValidation type="decimal" allowBlank="1" showInputMessage="1" showErrorMessage="1" sqref="F11:G22">
      <formula1>0</formula1>
      <formula2>3</formula2>
    </dataValidation>
    <dataValidation type="decimal" allowBlank="1" showInputMessage="1" showErrorMessage="1" sqref="E11:E22">
      <formula1>0</formula1>
      <formula2>9</formula2>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FFFFD9"/>
    <pageSetUpPr fitToPage="1"/>
  </sheetPr>
  <dimension ref="A1:P32"/>
  <sheetViews>
    <sheetView view="pageBreakPreview" zoomScale="85" zoomScaleNormal="100" zoomScaleSheetLayoutView="85" zoomScalePageLayoutView="70" workbookViewId="0">
      <selection activeCell="B4" sqref="B4"/>
    </sheetView>
  </sheetViews>
  <sheetFormatPr defaultRowHeight="12.75" x14ac:dyDescent="0.2"/>
  <cols>
    <col min="1" max="1" width="12.5703125" style="144" customWidth="1"/>
    <col min="2" max="2" width="15.85546875" style="144" customWidth="1"/>
    <col min="3" max="3" width="9.140625" style="144" customWidth="1"/>
    <col min="4" max="15" width="13.7109375" style="144" customWidth="1"/>
  </cols>
  <sheetData>
    <row r="1" spans="1:15" s="502" customFormat="1" ht="21.95" customHeight="1" x14ac:dyDescent="0.2">
      <c r="A1" s="516" t="str">
        <f>'Non Federal Detail'!A1</f>
        <v>PI Name:</v>
      </c>
      <c r="B1" s="517">
        <f>'Non Federal Detail'!B1</f>
        <v>0</v>
      </c>
      <c r="C1" s="828" t="str">
        <f>'Non Federal Detail'!A4</f>
        <v>Proposal Title:</v>
      </c>
      <c r="D1" s="825">
        <f>'Non Federal Detail'!$B$4</f>
        <v>0</v>
      </c>
      <c r="E1" s="825"/>
      <c r="F1" s="826" t="str">
        <f>'Non Federal Detail'!A6</f>
        <v>Start date:</v>
      </c>
      <c r="G1" s="826"/>
      <c r="H1" s="829">
        <f>'Non Federal Detail'!B6</f>
        <v>0</v>
      </c>
      <c r="I1" s="829">
        <f>'Non Federal Detail'!C5</f>
        <v>0</v>
      </c>
      <c r="J1" s="827" t="str">
        <f>'Non Federal Detail'!A8</f>
        <v>Federal Sponsor:</v>
      </c>
      <c r="K1" s="827"/>
      <c r="L1" s="824">
        <f>'Non Federal Detail'!B8</f>
        <v>0</v>
      </c>
      <c r="M1" s="824" t="e">
        <f>'Non Federal Detail'!#REF!</f>
        <v>#REF!</v>
      </c>
      <c r="N1" s="518"/>
      <c r="O1" s="518"/>
    </row>
    <row r="2" spans="1:15" s="502" customFormat="1" ht="34.5" customHeight="1" x14ac:dyDescent="0.2">
      <c r="A2" s="516" t="str">
        <f>'Non Federal Detail'!A2</f>
        <v>Department Submitting Proposal:</v>
      </c>
      <c r="B2" s="517">
        <f>'Non Federal Detail'!B2</f>
        <v>0</v>
      </c>
      <c r="C2" s="828"/>
      <c r="D2" s="825"/>
      <c r="E2" s="825"/>
      <c r="F2" s="826" t="str">
        <f>'Non Federal Detail'!A7</f>
        <v>End date:</v>
      </c>
      <c r="G2" s="826"/>
      <c r="H2" s="829">
        <f>'Non Federal Detail'!B7</f>
        <v>0</v>
      </c>
      <c r="I2" s="829">
        <f>'Non Federal Detail'!C6</f>
        <v>0</v>
      </c>
      <c r="J2" s="827" t="str">
        <f>'Non Federal Detail'!A9</f>
        <v>If sub, prime institution:</v>
      </c>
      <c r="K2" s="827"/>
      <c r="L2" s="824">
        <f>'Non Federal Detail'!B9</f>
        <v>0</v>
      </c>
      <c r="M2" s="824">
        <f>'Non Federal Detail'!C8</f>
        <v>0</v>
      </c>
      <c r="N2" s="518"/>
      <c r="O2" s="518"/>
    </row>
    <row r="3" spans="1:15" s="502" customFormat="1" ht="22.5" customHeight="1" thickBot="1" x14ac:dyDescent="0.25">
      <c r="A3" s="516" t="str">
        <f>'Non Federal Detail'!A3</f>
        <v>Budget Preparer:</v>
      </c>
      <c r="B3" s="517">
        <f>'Non Federal Detail'!B3</f>
        <v>0</v>
      </c>
      <c r="C3" s="828"/>
      <c r="D3" s="825"/>
      <c r="E3" s="825"/>
      <c r="F3" s="518"/>
      <c r="G3" s="547" t="s">
        <v>181</v>
      </c>
      <c r="H3" s="549">
        <f>'Non Federal Detail'!$H$11</f>
        <v>0</v>
      </c>
      <c r="I3" s="519"/>
      <c r="J3" s="518"/>
      <c r="K3" s="547" t="s">
        <v>182</v>
      </c>
      <c r="L3" s="550">
        <f>'Non Federal Detail'!H69</f>
        <v>0.65</v>
      </c>
      <c r="M3" s="550" t="str">
        <f>IF('Non Federal Detail'!H69&lt;&gt;'Non Federal Detail'!H70, 'Non Federal Detail'!H70, " ")</f>
        <v xml:space="preserve"> </v>
      </c>
      <c r="N3" s="518"/>
      <c r="O3" s="518"/>
    </row>
    <row r="4" spans="1:15" ht="30" customHeight="1" x14ac:dyDescent="0.25">
      <c r="A4" s="573" t="s">
        <v>190</v>
      </c>
      <c r="B4" s="681" t="s">
        <v>176</v>
      </c>
      <c r="C4" s="520"/>
      <c r="D4" s="835" t="s">
        <v>5</v>
      </c>
      <c r="E4" s="835"/>
      <c r="F4" s="830" t="s">
        <v>6</v>
      </c>
      <c r="G4" s="830"/>
      <c r="H4" s="835" t="s">
        <v>7</v>
      </c>
      <c r="I4" s="835"/>
      <c r="J4" s="830" t="s">
        <v>8</v>
      </c>
      <c r="K4" s="830"/>
      <c r="L4" s="835" t="s">
        <v>9</v>
      </c>
      <c r="M4" s="835"/>
      <c r="N4" s="830" t="s">
        <v>105</v>
      </c>
      <c r="O4" s="831"/>
    </row>
    <row r="5" spans="1:15" s="504" customFormat="1" ht="34.5" customHeight="1" thickBot="1" x14ac:dyDescent="0.25">
      <c r="A5" s="859" t="s">
        <v>188</v>
      </c>
      <c r="B5" s="859"/>
      <c r="C5" s="521"/>
      <c r="D5" s="522" t="s">
        <v>146</v>
      </c>
      <c r="E5" s="522" t="s">
        <v>147</v>
      </c>
      <c r="F5" s="523" t="s">
        <v>146</v>
      </c>
      <c r="G5" s="523" t="s">
        <v>147</v>
      </c>
      <c r="H5" s="522" t="s">
        <v>146</v>
      </c>
      <c r="I5" s="522" t="s">
        <v>147</v>
      </c>
      <c r="J5" s="523" t="s">
        <v>146</v>
      </c>
      <c r="K5" s="523" t="s">
        <v>147</v>
      </c>
      <c r="L5" s="522" t="s">
        <v>146</v>
      </c>
      <c r="M5" s="522" t="s">
        <v>147</v>
      </c>
      <c r="N5" s="524" t="s">
        <v>59</v>
      </c>
      <c r="O5" s="525" t="s">
        <v>151</v>
      </c>
    </row>
    <row r="6" spans="1:15" ht="21.6" customHeight="1" x14ac:dyDescent="0.2">
      <c r="A6" s="836" t="s">
        <v>3</v>
      </c>
      <c r="B6" s="526" t="s">
        <v>48</v>
      </c>
      <c r="C6" s="520"/>
      <c r="D6" s="527">
        <f ca="1">SUMIF('Non Federal Detail'!$B$11:$AL$30, Table2[[#This Row],[Column1]], 'Non Federal Detail'!I$11:I$30)</f>
        <v>0</v>
      </c>
      <c r="E6" s="527">
        <f ca="1">SUMIF('Non Federal Detail'!$B$11:$AL$30, Table2[[#This Row],[Column1]], 'Non Federal Detail'!J$11:J$30)</f>
        <v>0</v>
      </c>
      <c r="F6" s="528">
        <f ca="1">SUMIF('Non Federal Detail'!$B$11:$AL$30, Table2[[#This Row],[Column1]], 'Non Federal Detail'!P$11:P$30)</f>
        <v>0</v>
      </c>
      <c r="G6" s="528">
        <f ca="1">SUMIF('Non Federal Detail'!$B$11:$AL$30, Table2[[#This Row],[Column1]], 'Non Federal Detail'!Q$11:Q$30)</f>
        <v>0</v>
      </c>
      <c r="H6" s="527">
        <f ca="1">SUMIF('Non Federal Detail'!$B$11:$AL$30, Table2[[#This Row],[Column1]], 'Non Federal Detail'!W$11:W$30)</f>
        <v>0</v>
      </c>
      <c r="I6" s="527">
        <f ca="1">SUMIF('Non Federal Detail'!$B$11:$AL$30, Table2[[#This Row],[Column1]], 'Non Federal Detail'!X$11:X$30)</f>
        <v>0</v>
      </c>
      <c r="J6" s="528">
        <f ca="1">SUMIF('Non Federal Detail'!$B$11:$AL$30, Table2[[#This Row],[Column1]], 'Non Federal Detail'!AD$11:AD$30)</f>
        <v>0</v>
      </c>
      <c r="K6" s="528">
        <f ca="1">SUMIF('Non Federal Detail'!$B$11:$AL$30, Table2[[#This Row],[Column1]], 'Non Federal Detail'!AE$11:AE$30)</f>
        <v>0</v>
      </c>
      <c r="L6" s="527">
        <f ca="1">SUMIF('Non Federal Detail'!$B$11:$AL$30, Table2[[#This Row],[Column1]], 'Non Federal Detail'!AK$11:AK$30)</f>
        <v>0</v>
      </c>
      <c r="M6" s="527">
        <f ca="1">SUMIF('Non Federal Detail'!$B$11:$AL$30, Table2[[#This Row],[Column1]], 'Non Federal Detail'!AL$11:AL$30)</f>
        <v>0</v>
      </c>
      <c r="N6" s="528">
        <f ca="1">SUM(Table2[[#This Row],[Column3]], Table2[[#This Row],[Column4]], Table2[[#This Row],[Column5]], Table2[[#This Row],[Column6]], Table2[[#This Row],[Column7]])</f>
        <v>0</v>
      </c>
      <c r="O6" s="529">
        <f ca="1">SUM(Table2[[#This Row],[Column9]],Table2[[#This Row],[Column10]],Table2[[#This Row],[Column11]],Table2[[#This Row],[Column12]],Table2[[#This Row],[Column8]])</f>
        <v>0</v>
      </c>
    </row>
    <row r="7" spans="1:15" ht="21.6" customHeight="1" x14ac:dyDescent="0.2">
      <c r="A7" s="837"/>
      <c r="B7" s="530" t="s">
        <v>148</v>
      </c>
      <c r="C7" s="520"/>
      <c r="D7" s="527">
        <f ca="1">SUMIF('Non Federal Detail'!$B$11:$AL$30, Table2[[#This Row],[Column1]], 'Non Federal Detail'!I$11:I$30)</f>
        <v>0</v>
      </c>
      <c r="E7" s="527">
        <f ca="1">SUMIF('Non Federal Detail'!$B$11:$AL$30, Table2[[#This Row],[Column1]], 'Non Federal Detail'!J$11:J$30)</f>
        <v>0</v>
      </c>
      <c r="F7" s="528">
        <f ca="1">SUMIF('Non Federal Detail'!$B$11:$AL$30, Table2[[#This Row],[Column1]], 'Non Federal Detail'!P$11:P$30)</f>
        <v>0</v>
      </c>
      <c r="G7" s="528">
        <f ca="1">SUMIF('Non Federal Detail'!$B$11:$AL$30, Table2[[#This Row],[Column1]], 'Non Federal Detail'!Q$11:Q$30)</f>
        <v>0</v>
      </c>
      <c r="H7" s="527">
        <f ca="1">SUMIF('Non Federal Detail'!$B$11:$AL$30, Table2[[#This Row],[Column1]], 'Non Federal Detail'!W$11:W$30)</f>
        <v>0</v>
      </c>
      <c r="I7" s="527">
        <f ca="1">SUMIF('Non Federal Detail'!$B$11:$AL$30, Table2[[#This Row],[Column1]], 'Non Federal Detail'!X$11:X$30)</f>
        <v>0</v>
      </c>
      <c r="J7" s="528">
        <f ca="1">SUMIF('Non Federal Detail'!$B$11:$AL$30, Table2[[#This Row],[Column1]], 'Non Federal Detail'!AD$11:AD$30)</f>
        <v>0</v>
      </c>
      <c r="K7" s="528">
        <f ca="1">SUMIF('Non Federal Detail'!$B$11:$AL$30, Table2[[#This Row],[Column1]], 'Non Federal Detail'!AE$11:AE$30)</f>
        <v>0</v>
      </c>
      <c r="L7" s="527">
        <f ca="1">SUMIF('Non Federal Detail'!$B$11:$AL$30, Table2[[#This Row],[Column1]], 'Non Federal Detail'!AK$11:AK$30)</f>
        <v>0</v>
      </c>
      <c r="M7" s="527">
        <f ca="1">SUMIF('Non Federal Detail'!$B$11:$AL$30, Table2[[#This Row],[Column1]], 'Non Federal Detail'!AL$11:AL$30)</f>
        <v>0</v>
      </c>
      <c r="N7" s="528">
        <f ca="1">SUM(Table2[[#This Row],[Column3]], Table2[[#This Row],[Column4]], Table2[[#This Row],[Column5]], Table2[[#This Row],[Column6]], Table2[[#This Row],[Column7]])</f>
        <v>0</v>
      </c>
      <c r="O7" s="531">
        <f ca="1">SUM(Table2[[#This Row],[Column9]],Table2[[#This Row],[Column10]],Table2[[#This Row],[Column11]],Table2[[#This Row],[Column12]],Table2[[#This Row],[Column8]])</f>
        <v>0</v>
      </c>
    </row>
    <row r="8" spans="1:15" ht="21.6" customHeight="1" x14ac:dyDescent="0.2">
      <c r="A8" s="837"/>
      <c r="B8" s="530" t="s">
        <v>49</v>
      </c>
      <c r="C8" s="520"/>
      <c r="D8" s="527">
        <f ca="1">SUMIF('Non Federal Detail'!$B$11:$AL$30, Table2[[#This Row],[Column1]], 'Non Federal Detail'!I$11:I$30)</f>
        <v>0</v>
      </c>
      <c r="E8" s="527">
        <f ca="1">SUMIF('Non Federal Detail'!$B$11:$AL$30, Table2[[#This Row],[Column1]], 'Non Federal Detail'!J$11:J$30)</f>
        <v>0</v>
      </c>
      <c r="F8" s="528">
        <f ca="1">SUMIF('Non Federal Detail'!$B$11:$AL$30, Table2[[#This Row],[Column1]], 'Non Federal Detail'!P$11:P$30)</f>
        <v>0</v>
      </c>
      <c r="G8" s="528">
        <f ca="1">SUMIF('Non Federal Detail'!$B$11:$AL$30, Table2[[#This Row],[Column1]], 'Non Federal Detail'!Q$11:Q$30)</f>
        <v>0</v>
      </c>
      <c r="H8" s="527">
        <f ca="1">SUMIF('Non Federal Detail'!$B$11:$AL$30, Table2[[#This Row],[Column1]], 'Non Federal Detail'!W$11:W$30)</f>
        <v>0</v>
      </c>
      <c r="I8" s="527">
        <f ca="1">SUMIF('Non Federal Detail'!$B$11:$AL$30, Table2[[#This Row],[Column1]], 'Non Federal Detail'!X$11:X$30)</f>
        <v>0</v>
      </c>
      <c r="J8" s="528">
        <f ca="1">SUMIF('Non Federal Detail'!$B$11:$AL$30, Table2[[#This Row],[Column1]], 'Non Federal Detail'!AD$11:AD$30)</f>
        <v>0</v>
      </c>
      <c r="K8" s="528">
        <f ca="1">SUMIF('Non Federal Detail'!$B$11:$AL$30, Table2[[#This Row],[Column1]], 'Non Federal Detail'!AE$11:AE$30)</f>
        <v>0</v>
      </c>
      <c r="L8" s="527">
        <f ca="1">SUMIF('Non Federal Detail'!$B$11:$AL$30, Table2[[#This Row],[Column1]], 'Non Federal Detail'!AK$11:AK$30)</f>
        <v>0</v>
      </c>
      <c r="M8" s="527">
        <f ca="1">SUMIF('Non Federal Detail'!$B$11:$AL$30, Table2[[#This Row],[Column1]], 'Non Federal Detail'!AL$11:AL$30)</f>
        <v>0</v>
      </c>
      <c r="N8" s="528">
        <f ca="1">SUM(Table2[[#This Row],[Column3]], Table2[[#This Row],[Column4]], Table2[[#This Row],[Column5]], Table2[[#This Row],[Column6]], Table2[[#This Row],[Column7]])</f>
        <v>0</v>
      </c>
      <c r="O8" s="531">
        <f ca="1">SUM(Table2[[#This Row],[Column9]],Table2[[#This Row],[Column10]],Table2[[#This Row],[Column11]],Table2[[#This Row],[Column12]],Table2[[#This Row],[Column8]])</f>
        <v>0</v>
      </c>
    </row>
    <row r="9" spans="1:15" ht="21.6" customHeight="1" x14ac:dyDescent="0.2">
      <c r="A9" s="837"/>
      <c r="B9" s="530" t="s">
        <v>138</v>
      </c>
      <c r="C9" s="520"/>
      <c r="D9" s="527">
        <f ca="1">SUMIF('Non Federal Detail'!$B$11:$AL$30, Table2[[#This Row],[Column1]], 'Non Federal Detail'!I$11:I$30)</f>
        <v>0</v>
      </c>
      <c r="E9" s="527">
        <f ca="1">SUMIF('Non Federal Detail'!$B$11:$AL$30, Table2[[#This Row],[Column1]], 'Non Federal Detail'!J$11:J$30)</f>
        <v>0</v>
      </c>
      <c r="F9" s="528">
        <f ca="1">SUMIF('Non Federal Detail'!$B$11:$AL$30, Table2[[#This Row],[Column1]], 'Non Federal Detail'!P$11:P$30)</f>
        <v>0</v>
      </c>
      <c r="G9" s="528">
        <f ca="1">SUMIF('Non Federal Detail'!$B$11:$AL$30, Table2[[#This Row],[Column1]], 'Non Federal Detail'!Q$11:Q$30)</f>
        <v>0</v>
      </c>
      <c r="H9" s="527">
        <f ca="1">SUMIF('Non Federal Detail'!$B$11:$AL$30, Table2[[#This Row],[Column1]], 'Non Federal Detail'!W$11:W$30)</f>
        <v>0</v>
      </c>
      <c r="I9" s="527">
        <f ca="1">SUMIF('Non Federal Detail'!$B$11:$AL$30, Table2[[#This Row],[Column1]], 'Non Federal Detail'!X$11:X$30)</f>
        <v>0</v>
      </c>
      <c r="J9" s="528">
        <f ca="1">SUMIF('Non Federal Detail'!$B$11:$AL$30, Table2[[#This Row],[Column1]], 'Non Federal Detail'!AD$11:AD$30)</f>
        <v>0</v>
      </c>
      <c r="K9" s="528">
        <f ca="1">SUMIF('Non Federal Detail'!$B$11:$AL$30, Table2[[#This Row],[Column1]], 'Non Federal Detail'!AE$11:AE$30)</f>
        <v>0</v>
      </c>
      <c r="L9" s="527">
        <f ca="1">SUMIF('Non Federal Detail'!$B$11:$AL$30, Table2[[#This Row],[Column1]], 'Non Federal Detail'!AK$11:AK$30)</f>
        <v>0</v>
      </c>
      <c r="M9" s="527">
        <f ca="1">SUMIF('Non Federal Detail'!$B$11:$AL$30, Table2[[#This Row],[Column1]], 'Non Federal Detail'!AL$11:AL$30)</f>
        <v>0</v>
      </c>
      <c r="N9" s="528">
        <f ca="1">SUM(Table2[[#This Row],[Column3]], Table2[[#This Row],[Column4]], Table2[[#This Row],[Column5]], Table2[[#This Row],[Column6]], Table2[[#This Row],[Column7]])</f>
        <v>0</v>
      </c>
      <c r="O9" s="531">
        <f ca="1">SUM(Table2[[#This Row],[Column9]],Table2[[#This Row],[Column10]],Table2[[#This Row],[Column11]],Table2[[#This Row],[Column12]],Table2[[#This Row],[Column8]])</f>
        <v>0</v>
      </c>
    </row>
    <row r="10" spans="1:15" ht="21.6" customHeight="1" x14ac:dyDescent="0.2">
      <c r="A10" s="837"/>
      <c r="B10" s="532" t="s">
        <v>139</v>
      </c>
      <c r="C10" s="520"/>
      <c r="D10" s="527">
        <f ca="1">SUMIF('Non Federal Detail'!$B$11:$AL$30, Table2[[#This Row],[Column1]], 'Non Federal Detail'!I$11:I$30)</f>
        <v>0</v>
      </c>
      <c r="E10" s="527">
        <f ca="1">SUMIF('Non Federal Detail'!$B$11:$AL$30, Table2[[#This Row],[Column1]], 'Non Federal Detail'!J$11:J$30)</f>
        <v>0</v>
      </c>
      <c r="F10" s="528">
        <f ca="1">SUMIF('Non Federal Detail'!$B$11:$AL$30, Table2[[#This Row],[Column1]], 'Non Federal Detail'!P$11:P$30)</f>
        <v>0</v>
      </c>
      <c r="G10" s="528">
        <f ca="1">SUMIF('Non Federal Detail'!$B$11:$AL$30, Table2[[#This Row],[Column1]], 'Non Federal Detail'!Q$11:Q$30)</f>
        <v>0</v>
      </c>
      <c r="H10" s="527">
        <f ca="1">SUMIF('Non Federal Detail'!$B$11:$AL$30, Table2[[#This Row],[Column1]], 'Non Federal Detail'!W$11:W$30)</f>
        <v>0</v>
      </c>
      <c r="I10" s="527">
        <f ca="1">SUMIF('Non Federal Detail'!$B$11:$AL$30, Table2[[#This Row],[Column1]], 'Non Federal Detail'!X$11:X$30)</f>
        <v>0</v>
      </c>
      <c r="J10" s="528">
        <f ca="1">SUMIF('Non Federal Detail'!$B$11:$AL$30, Table2[[#This Row],[Column1]], 'Non Federal Detail'!AD$11:AD$30)</f>
        <v>0</v>
      </c>
      <c r="K10" s="528">
        <f ca="1">SUMIF('Non Federal Detail'!$B$11:$AL$30, Table2[[#This Row],[Column1]], 'Non Federal Detail'!AE$11:AE$30)</f>
        <v>0</v>
      </c>
      <c r="L10" s="527">
        <f ca="1">SUMIF('Non Federal Detail'!$B$11:$AL$30, Table2[[#This Row],[Column1]], 'Non Federal Detail'!AK$11:AK$30)</f>
        <v>0</v>
      </c>
      <c r="M10" s="527">
        <f ca="1">SUMIF('Non Federal Detail'!$B$11:$AL$30, Table2[[#This Row],[Column1]], 'Non Federal Detail'!AL$11:AL$30)</f>
        <v>0</v>
      </c>
      <c r="N10" s="528">
        <f ca="1">SUM(Table2[[#This Row],[Column3]], Table2[[#This Row],[Column4]], Table2[[#This Row],[Column5]], Table2[[#This Row],[Column6]], Table2[[#This Row],[Column7]])</f>
        <v>0</v>
      </c>
      <c r="O10" s="531">
        <f ca="1">SUM(Table2[[#This Row],[Column9]],Table2[[#This Row],[Column10]],Table2[[#This Row],[Column11]],Table2[[#This Row],[Column12]],Table2[[#This Row],[Column8]])</f>
        <v>0</v>
      </c>
    </row>
    <row r="11" spans="1:15" ht="21.6" customHeight="1" thickBot="1" x14ac:dyDescent="0.25">
      <c r="A11" s="837"/>
      <c r="B11" s="533" t="s">
        <v>150</v>
      </c>
      <c r="C11" s="520"/>
      <c r="D11" s="534">
        <f ca="1">SUM(Table2[[#All],[Column3]])</f>
        <v>0</v>
      </c>
      <c r="E11" s="534">
        <f ca="1">SUM(Table2[[#All],[Column9]])</f>
        <v>0</v>
      </c>
      <c r="F11" s="535">
        <f ca="1">SUM(Table2[[#All],[Column4]])</f>
        <v>0</v>
      </c>
      <c r="G11" s="535">
        <f ca="1">SUM(Table2[[#All],[Column10]])</f>
        <v>0</v>
      </c>
      <c r="H11" s="534">
        <f ca="1">SUM(Table2[[#All],[Column5]])</f>
        <v>0</v>
      </c>
      <c r="I11" s="534">
        <f ca="1">SUM(Table2[[#All],[Column11]])</f>
        <v>0</v>
      </c>
      <c r="J11" s="535">
        <f ca="1">SUM(Table2[[#All],[Column6]])</f>
        <v>0</v>
      </c>
      <c r="K11" s="535">
        <f ca="1">SUM(Table2[[#All],[Column12]])</f>
        <v>0</v>
      </c>
      <c r="L11" s="534">
        <f ca="1">SUM(Table2[[#All],[Column7]])</f>
        <v>0</v>
      </c>
      <c r="M11" s="534">
        <f ca="1">SUM(Table2[[#All],[Column8]])</f>
        <v>0</v>
      </c>
      <c r="N11" s="535">
        <f ca="1">SUM(Table2[[#All],[Column13]])</f>
        <v>0</v>
      </c>
      <c r="O11" s="536">
        <f ca="1">SUM(Table2[[#All],[Column14]])</f>
        <v>0</v>
      </c>
    </row>
    <row r="12" spans="1:15" ht="21.6" customHeight="1" thickBot="1" x14ac:dyDescent="0.3">
      <c r="A12" s="837"/>
      <c r="B12" s="537"/>
      <c r="C12" s="538"/>
      <c r="D12" s="832" t="s">
        <v>5</v>
      </c>
      <c r="E12" s="832"/>
      <c r="F12" s="833" t="s">
        <v>6</v>
      </c>
      <c r="G12" s="833"/>
      <c r="H12" s="832" t="s">
        <v>7</v>
      </c>
      <c r="I12" s="832"/>
      <c r="J12" s="833" t="s">
        <v>8</v>
      </c>
      <c r="K12" s="833"/>
      <c r="L12" s="832" t="s">
        <v>9</v>
      </c>
      <c r="M12" s="832"/>
      <c r="N12" s="833" t="s">
        <v>105</v>
      </c>
      <c r="O12" s="834"/>
    </row>
    <row r="13" spans="1:15" ht="21.6" customHeight="1" thickBot="1" x14ac:dyDescent="0.25">
      <c r="A13" s="838"/>
      <c r="B13" s="539" t="s">
        <v>149</v>
      </c>
      <c r="C13" s="540"/>
      <c r="D13" s="845">
        <f ca="1">SUM(D11:E11)</f>
        <v>0</v>
      </c>
      <c r="E13" s="846"/>
      <c r="F13" s="843">
        <f ca="1">SUM(F11:G11)</f>
        <v>0</v>
      </c>
      <c r="G13" s="844"/>
      <c r="H13" s="841">
        <f ca="1">SUM(H11:I11)</f>
        <v>0</v>
      </c>
      <c r="I13" s="842"/>
      <c r="J13" s="843">
        <f ca="1">SUM(J11:K11)</f>
        <v>0</v>
      </c>
      <c r="K13" s="844"/>
      <c r="L13" s="841">
        <f ca="1">SUM(L11:M11)</f>
        <v>0</v>
      </c>
      <c r="M13" s="842"/>
      <c r="N13" s="839">
        <f ca="1">SUM(N11:O11)</f>
        <v>0</v>
      </c>
      <c r="O13" s="840"/>
    </row>
    <row r="14" spans="1:15" ht="21.6" customHeight="1" x14ac:dyDescent="0.2">
      <c r="A14" s="836" t="s">
        <v>152</v>
      </c>
      <c r="B14" s="541" t="s">
        <v>42</v>
      </c>
      <c r="C14" s="520"/>
      <c r="D14" s="851">
        <f>VLOOKUP(CONCATENATE($B14, " Annual Total"), 'Non Federal Detail'!$E$35:$AL$64, 6, FALSE)</f>
        <v>0</v>
      </c>
      <c r="E14" s="852"/>
      <c r="F14" s="847">
        <f>VLOOKUP(CONCATENATE($B14, " Annual Total"),'Non Federal Detail'!$E$35:$AL$64, 13, FALSE)</f>
        <v>0</v>
      </c>
      <c r="G14" s="857"/>
      <c r="H14" s="851">
        <f>VLOOKUP(CONCATENATE($B14, " Annual Total"),'Non Federal Detail'!$E$35:$AL$64, 20, FALSE)</f>
        <v>0</v>
      </c>
      <c r="I14" s="852"/>
      <c r="J14" s="847">
        <f>VLOOKUP(CONCATENATE($B14, " Annual Total"),'Non Federal Detail'!$E$35:$AL$64, 27, FALSE)</f>
        <v>0</v>
      </c>
      <c r="K14" s="857"/>
      <c r="L14" s="851">
        <f>VLOOKUP(CONCATENATE($B14, " Annual Total"),'Non Federal Detail'!$E$35:$AL$64, 34, FALSE)</f>
        <v>0</v>
      </c>
      <c r="M14" s="852"/>
      <c r="N14" s="855">
        <f t="shared" ref="N14:N23" si="0">SUM(D14:M14)</f>
        <v>0</v>
      </c>
      <c r="O14" s="856"/>
    </row>
    <row r="15" spans="1:15" ht="21.6" customHeight="1" x14ac:dyDescent="0.2">
      <c r="A15" s="837"/>
      <c r="B15" s="542" t="s">
        <v>154</v>
      </c>
      <c r="C15" s="520"/>
      <c r="D15" s="851">
        <f>VLOOKUP(CONCATENATE($B15, " Annual Total"), 'Non Federal Detail'!$E$35:$AL$64, 6, FALSE)</f>
        <v>0</v>
      </c>
      <c r="E15" s="852"/>
      <c r="F15" s="847">
        <f>VLOOKUP(CONCATENATE($B15, " Annual Total"),'Non Federal Detail'!$E$35:$AL$64, 13, FALSE)</f>
        <v>0</v>
      </c>
      <c r="G15" s="857"/>
      <c r="H15" s="851">
        <f>VLOOKUP(CONCATENATE($B15, " Annual Total"),'Non Federal Detail'!$E$35:$AL$64, 20, FALSE)</f>
        <v>0</v>
      </c>
      <c r="I15" s="852"/>
      <c r="J15" s="847">
        <f>VLOOKUP(CONCATENATE($B15, " Annual Total"),'Non Federal Detail'!$E$35:$AL$64, 27, FALSE)</f>
        <v>0</v>
      </c>
      <c r="K15" s="857"/>
      <c r="L15" s="851">
        <f>VLOOKUP(CONCATENATE($B15, " Annual Total"),'Non Federal Detail'!$E$35:$AL$64, 34, FALSE)</f>
        <v>0</v>
      </c>
      <c r="M15" s="852"/>
      <c r="N15" s="847">
        <f t="shared" si="0"/>
        <v>0</v>
      </c>
      <c r="O15" s="848"/>
    </row>
    <row r="16" spans="1:15" ht="21.6" customHeight="1" x14ac:dyDescent="0.2">
      <c r="A16" s="837"/>
      <c r="B16" s="543" t="s">
        <v>10</v>
      </c>
      <c r="C16" s="520"/>
      <c r="D16" s="851">
        <f>VLOOKUP(CONCATENATE($B16, " Annual Total"), 'Non Federal Detail'!$E$35:$AL$64, 6, FALSE)</f>
        <v>0</v>
      </c>
      <c r="E16" s="852"/>
      <c r="F16" s="847">
        <f>VLOOKUP(CONCATENATE($B16, " Annual Total"),'Non Federal Detail'!$E$35:$AL$64, 13, FALSE)</f>
        <v>0</v>
      </c>
      <c r="G16" s="857"/>
      <c r="H16" s="851">
        <f>VLOOKUP(CONCATENATE($B16, " Annual Total"),'Non Federal Detail'!$E$35:$AL$64, 20, FALSE)</f>
        <v>0</v>
      </c>
      <c r="I16" s="852"/>
      <c r="J16" s="847">
        <f>VLOOKUP(CONCATENATE($B16, " Annual Total"),'Non Federal Detail'!$E$35:$AL$64, 27, FALSE)</f>
        <v>0</v>
      </c>
      <c r="K16" s="857"/>
      <c r="L16" s="851">
        <f>VLOOKUP(CONCATENATE($B16, " Annual Total"),'Non Federal Detail'!$E$35:$AL$64, 34, FALSE)</f>
        <v>0</v>
      </c>
      <c r="M16" s="852"/>
      <c r="N16" s="847">
        <f t="shared" si="0"/>
        <v>0</v>
      </c>
      <c r="O16" s="848"/>
    </row>
    <row r="17" spans="1:16" ht="21.6" customHeight="1" x14ac:dyDescent="0.2">
      <c r="A17" s="837"/>
      <c r="B17" s="543" t="s">
        <v>45</v>
      </c>
      <c r="C17" s="520"/>
      <c r="D17" s="851">
        <f>VLOOKUP(CONCATENATE($B17, " Annual Total"), 'Non Federal Detail'!$E$35:$AL$64, 6, FALSE)</f>
        <v>0</v>
      </c>
      <c r="E17" s="852"/>
      <c r="F17" s="847">
        <f>VLOOKUP(CONCATENATE($B17, " Annual Total"),'Non Federal Detail'!$E$35:$AL$64, 13, FALSE)</f>
        <v>0</v>
      </c>
      <c r="G17" s="857"/>
      <c r="H17" s="851">
        <f>VLOOKUP(CONCATENATE($B17, " Annual Total"),'Non Federal Detail'!$E$35:$AL$64, 20, FALSE)</f>
        <v>0</v>
      </c>
      <c r="I17" s="852"/>
      <c r="J17" s="847">
        <f>VLOOKUP(CONCATENATE($B17, " Annual Total"),'Non Federal Detail'!$E$35:$AL$64, 27, FALSE)</f>
        <v>0</v>
      </c>
      <c r="K17" s="857"/>
      <c r="L17" s="851">
        <f>VLOOKUP(CONCATENATE($B17, " Annual Total"),'Non Federal Detail'!$E$35:$AL$64, 34, FALSE)</f>
        <v>0</v>
      </c>
      <c r="M17" s="852"/>
      <c r="N17" s="847">
        <f t="shared" si="0"/>
        <v>0</v>
      </c>
      <c r="O17" s="848"/>
    </row>
    <row r="18" spans="1:16" ht="21.6" customHeight="1" x14ac:dyDescent="0.2">
      <c r="A18" s="837"/>
      <c r="B18" s="543" t="s">
        <v>11</v>
      </c>
      <c r="C18" s="520"/>
      <c r="D18" s="851">
        <f>VLOOKUP(CONCATENATE($B18, " Annual Total"), 'Non Federal Detail'!$E$35:$AL$64, 6, FALSE)</f>
        <v>0</v>
      </c>
      <c r="E18" s="852"/>
      <c r="F18" s="847">
        <f>VLOOKUP(CONCATENATE($B18, " Annual Total"),'Non Federal Detail'!$E$35:$AL$64, 13, FALSE)</f>
        <v>0</v>
      </c>
      <c r="G18" s="857"/>
      <c r="H18" s="851">
        <f>VLOOKUP(CONCATENATE($B18, " Annual Total"),'Non Federal Detail'!$E$35:$AL$64, 20, FALSE)</f>
        <v>0</v>
      </c>
      <c r="I18" s="852"/>
      <c r="J18" s="847">
        <f>VLOOKUP(CONCATENATE($B18, " Annual Total"),'Non Federal Detail'!$E$35:$AL$64, 27, FALSE)</f>
        <v>0</v>
      </c>
      <c r="K18" s="857"/>
      <c r="L18" s="851">
        <f>VLOOKUP(CONCATENATE($B18, " Annual Total"),'Non Federal Detail'!$E$35:$AL$64, 34, FALSE)</f>
        <v>0</v>
      </c>
      <c r="M18" s="852"/>
      <c r="N18" s="847">
        <f t="shared" si="0"/>
        <v>0</v>
      </c>
      <c r="O18" s="848"/>
    </row>
    <row r="19" spans="1:16" ht="21.6" customHeight="1" x14ac:dyDescent="0.2">
      <c r="A19" s="837"/>
      <c r="B19" s="631" t="s">
        <v>197</v>
      </c>
      <c r="C19" s="545"/>
      <c r="D19" s="851">
        <f>VLOOKUP(CONCATENATE($B19, " Annual Total"), 'Non Federal Detail'!$E$35:$AL$64, 6, FALSE)</f>
        <v>0</v>
      </c>
      <c r="E19" s="852"/>
      <c r="F19" s="847">
        <f>VLOOKUP(CONCATENATE($B19, " Annual Total"),'Non Federal Detail'!$E$35:$AL$64, 13, FALSE)</f>
        <v>0</v>
      </c>
      <c r="G19" s="857"/>
      <c r="H19" s="851">
        <f>VLOOKUP(CONCATENATE($B19, " Annual Total"),'Non Federal Detail'!$E$35:$AL$64, 20, FALSE)</f>
        <v>0</v>
      </c>
      <c r="I19" s="852"/>
      <c r="J19" s="847">
        <f>VLOOKUP(CONCATENATE($B19, " Annual Total"),'Non Federal Detail'!$E$35:$AL$64, 27, FALSE)</f>
        <v>0</v>
      </c>
      <c r="K19" s="857"/>
      <c r="L19" s="851">
        <f>VLOOKUP(CONCATENATE($B19, " Annual Total"),'Non Federal Detail'!$E$35:$AL$64, 34, FALSE)</f>
        <v>0</v>
      </c>
      <c r="M19" s="852"/>
      <c r="N19" s="847">
        <f t="shared" si="0"/>
        <v>0</v>
      </c>
      <c r="O19" s="848"/>
    </row>
    <row r="20" spans="1:16" ht="21.6" customHeight="1" x14ac:dyDescent="0.2">
      <c r="A20" s="837"/>
      <c r="B20" s="631" t="s">
        <v>198</v>
      </c>
      <c r="C20" s="520"/>
      <c r="D20" s="851">
        <f>VLOOKUP(CONCATENATE($B20, " Annual Total"), 'Non Federal Detail'!$E$35:$AL$64, 6, FALSE)</f>
        <v>0</v>
      </c>
      <c r="E20" s="852"/>
      <c r="F20" s="847">
        <f>VLOOKUP(CONCATENATE($B20, " Annual Total"),'Non Federal Detail'!$E$35:$AL$64, 13, FALSE)</f>
        <v>0</v>
      </c>
      <c r="G20" s="857"/>
      <c r="H20" s="851">
        <f>VLOOKUP(CONCATENATE($B20, " Annual Total"),'Non Federal Detail'!$E$35:$AL$64, 20, FALSE)</f>
        <v>0</v>
      </c>
      <c r="I20" s="852"/>
      <c r="J20" s="847">
        <f>VLOOKUP(CONCATENATE($B20, " Annual Total"),'Non Federal Detail'!$E$35:$AL$64, 27, FALSE)</f>
        <v>0</v>
      </c>
      <c r="K20" s="857"/>
      <c r="L20" s="851">
        <f>VLOOKUP(CONCATENATE($B20, " Annual Total"),'Non Federal Detail'!$E$35:$AL$64, 34, FALSE)</f>
        <v>0</v>
      </c>
      <c r="M20" s="852"/>
      <c r="N20" s="847">
        <f t="shared" si="0"/>
        <v>0</v>
      </c>
      <c r="O20" s="848"/>
    </row>
    <row r="21" spans="1:16" ht="21.6" customHeight="1" x14ac:dyDescent="0.2">
      <c r="A21" s="837"/>
      <c r="B21" s="543" t="s">
        <v>98</v>
      </c>
      <c r="C21" s="520"/>
      <c r="D21" s="851">
        <f>VLOOKUP(CONCATENATE($B21, " Annual Total"), 'Non Federal Detail'!$E$35:$AL$64, 6, FALSE)</f>
        <v>0</v>
      </c>
      <c r="E21" s="852"/>
      <c r="F21" s="847">
        <f>VLOOKUP(CONCATENATE($B21, " Annual Total"),'Non Federal Detail'!$E$35:$AL$64, 13, FALSE)</f>
        <v>0</v>
      </c>
      <c r="G21" s="857"/>
      <c r="H21" s="851">
        <f>VLOOKUP(CONCATENATE($B21, " Annual Total"),'Non Federal Detail'!$E$35:$AL$64, 20, FALSE)</f>
        <v>0</v>
      </c>
      <c r="I21" s="852"/>
      <c r="J21" s="847">
        <f>VLOOKUP(CONCATENATE($B21, " Annual Total"),'Non Federal Detail'!$E$35:$AL$64, 27, FALSE)</f>
        <v>0</v>
      </c>
      <c r="K21" s="857"/>
      <c r="L21" s="851">
        <f>VLOOKUP(CONCATENATE($B21, " Annual Total"),'Non Federal Detail'!$E$35:$AL$64, 34, FALSE)</f>
        <v>0</v>
      </c>
      <c r="M21" s="852"/>
      <c r="N21" s="847">
        <f t="shared" si="0"/>
        <v>0</v>
      </c>
      <c r="O21" s="848"/>
    </row>
    <row r="22" spans="1:16" ht="21.6" customHeight="1" thickBot="1" x14ac:dyDescent="0.25">
      <c r="A22" s="838"/>
      <c r="B22" s="544" t="s">
        <v>162</v>
      </c>
      <c r="C22" s="540"/>
      <c r="D22" s="853">
        <f>VLOOKUP(CONCATENATE($B22, " Annual Total"), 'Non Federal Detail'!$E$67:$AL$67, 6, FALSE)</f>
        <v>0</v>
      </c>
      <c r="E22" s="854"/>
      <c r="F22" s="849">
        <f>VLOOKUP(CONCATENATE($B22, " Annual Total"), 'Non Federal Detail'!$E$67:$AL$67, 13, FALSE)</f>
        <v>0</v>
      </c>
      <c r="G22" s="858"/>
      <c r="H22" s="853">
        <f>VLOOKUP(CONCATENATE($B22, " Annual Total"), 'Non Federal Detail'!$E$67:$AL$67, 20,FALSE)</f>
        <v>0</v>
      </c>
      <c r="I22" s="854"/>
      <c r="J22" s="849">
        <f>VLOOKUP(CONCATENATE($B22, " Annual Total"), 'Non Federal Detail'!$E$67:$AL$67, 27, FALSE)</f>
        <v>0</v>
      </c>
      <c r="K22" s="858"/>
      <c r="L22" s="853">
        <f>VLOOKUP(CONCATENATE($B22, " Annual Total"), 'Non Federal Detail'!$E$67:$AL$67, 34, FALSE)</f>
        <v>0</v>
      </c>
      <c r="M22" s="854"/>
      <c r="N22" s="849">
        <f t="shared" si="0"/>
        <v>0</v>
      </c>
      <c r="O22" s="850"/>
    </row>
    <row r="23" spans="1:16" ht="28.7" customHeight="1" x14ac:dyDescent="0.2">
      <c r="A23" s="808" t="str">
        <f>'Non Federal Detail'!A71</f>
        <v>TOTAL DIRECT Costs (including all sub award costs)</v>
      </c>
      <c r="B23" s="809"/>
      <c r="C23" s="810"/>
      <c r="D23" s="821">
        <f>'Non Federal Detail'!J71</f>
        <v>0</v>
      </c>
      <c r="E23" s="821"/>
      <c r="F23" s="819">
        <f>'Non Federal Detail'!Q71</f>
        <v>0</v>
      </c>
      <c r="G23" s="819"/>
      <c r="H23" s="821">
        <f>'Non Federal Detail'!X71</f>
        <v>0</v>
      </c>
      <c r="I23" s="821"/>
      <c r="J23" s="823">
        <f>'Non Federal Detail'!AE71</f>
        <v>0</v>
      </c>
      <c r="K23" s="823"/>
      <c r="L23" s="821">
        <f>'Non Federal Detail'!AL71</f>
        <v>0</v>
      </c>
      <c r="M23" s="821"/>
      <c r="N23" s="804">
        <f t="shared" si="0"/>
        <v>0</v>
      </c>
      <c r="O23" s="805"/>
    </row>
    <row r="24" spans="1:16" ht="28.7" customHeight="1" x14ac:dyDescent="0.2">
      <c r="A24" s="811" t="str">
        <f>'Non Federal Detail'!A72</f>
        <v>TOTAL DIRECT Costs (without sub award indirect)</v>
      </c>
      <c r="B24" s="812"/>
      <c r="C24" s="813"/>
      <c r="D24" s="817">
        <f>'Non Federal Detail'!J72</f>
        <v>0</v>
      </c>
      <c r="E24" s="817"/>
      <c r="F24" s="804">
        <f>'Non Federal Detail'!Q72</f>
        <v>0</v>
      </c>
      <c r="G24" s="804"/>
      <c r="H24" s="817">
        <f>'Non Federal Detail'!X72</f>
        <v>0</v>
      </c>
      <c r="I24" s="817"/>
      <c r="J24" s="804">
        <f>'Non Federal Detail'!AE72</f>
        <v>0</v>
      </c>
      <c r="K24" s="804"/>
      <c r="L24" s="817">
        <f>'Non Federal Detail'!AL72</f>
        <v>0</v>
      </c>
      <c r="M24" s="817"/>
      <c r="N24" s="804">
        <f>SUM(D24:M24)</f>
        <v>0</v>
      </c>
      <c r="O24" s="805"/>
    </row>
    <row r="25" spans="1:16" ht="28.7" customHeight="1" x14ac:dyDescent="0.2">
      <c r="A25" s="811" t="str">
        <f>'Non Federal Detail'!A73</f>
        <v>MTDC *if sponsor restrictions, subtract out approporiate categories</v>
      </c>
      <c r="B25" s="812"/>
      <c r="C25" s="813"/>
      <c r="D25" s="817">
        <f>'Non Federal Detail'!J73</f>
        <v>0</v>
      </c>
      <c r="E25" s="817"/>
      <c r="F25" s="804">
        <f>'Non Federal Detail'!Q73</f>
        <v>0</v>
      </c>
      <c r="G25" s="804"/>
      <c r="H25" s="817">
        <f>'Non Federal Detail'!X73</f>
        <v>0</v>
      </c>
      <c r="I25" s="817"/>
      <c r="J25" s="804">
        <f>'Non Federal Detail'!AE73</f>
        <v>0</v>
      </c>
      <c r="K25" s="804"/>
      <c r="L25" s="817">
        <f>'Non Federal Detail'!AL73</f>
        <v>0</v>
      </c>
      <c r="M25" s="817"/>
      <c r="N25" s="804">
        <f>SUM(D25:M25)</f>
        <v>0</v>
      </c>
      <c r="O25" s="805"/>
    </row>
    <row r="26" spans="1:16" ht="28.7" customHeight="1" thickBot="1" x14ac:dyDescent="0.25">
      <c r="A26" s="811" t="str">
        <f>'Non Federal Detail'!A74</f>
        <v>BU IDC*calculated on MTDC, if there are sponsor restrictions make adjustments in MTDC line</v>
      </c>
      <c r="B26" s="812"/>
      <c r="C26" s="812"/>
      <c r="D26" s="822">
        <f>'Non Federal Detail'!J74</f>
        <v>0</v>
      </c>
      <c r="E26" s="817"/>
      <c r="F26" s="804">
        <f>'Non Federal Detail'!Q74</f>
        <v>0</v>
      </c>
      <c r="G26" s="804"/>
      <c r="H26" s="817">
        <f>'Non Federal Detail'!X74</f>
        <v>0</v>
      </c>
      <c r="I26" s="817"/>
      <c r="J26" s="804">
        <f>'Non Federal Detail'!AE74</f>
        <v>0</v>
      </c>
      <c r="K26" s="804"/>
      <c r="L26" s="817">
        <f>'Non Federal Detail'!AL74</f>
        <v>0</v>
      </c>
      <c r="M26" s="817"/>
      <c r="N26" s="804">
        <f>SUM(D26:M26)</f>
        <v>0</v>
      </c>
      <c r="O26" s="805"/>
    </row>
    <row r="27" spans="1:16" ht="36" customHeight="1" thickTop="1" thickBot="1" x14ac:dyDescent="0.25">
      <c r="A27" s="814" t="str">
        <f>'Non Federal Detail'!A75</f>
        <v xml:space="preserve">TOTAL REQUEST </v>
      </c>
      <c r="B27" s="815"/>
      <c r="C27" s="816"/>
      <c r="D27" s="818">
        <f>'Non Federal Detail'!J75</f>
        <v>0</v>
      </c>
      <c r="E27" s="818"/>
      <c r="F27" s="820">
        <f>'Non Federal Detail'!Q75</f>
        <v>0</v>
      </c>
      <c r="G27" s="820"/>
      <c r="H27" s="818">
        <f>'Non Federal Detail'!X75</f>
        <v>0</v>
      </c>
      <c r="I27" s="818"/>
      <c r="J27" s="820">
        <f>'Non Federal Detail'!AE75</f>
        <v>0</v>
      </c>
      <c r="K27" s="820"/>
      <c r="L27" s="818">
        <f>'Non Federal Detail'!AL75</f>
        <v>0</v>
      </c>
      <c r="M27" s="818"/>
      <c r="N27" s="806">
        <f>SUM(D27:M27)</f>
        <v>0</v>
      </c>
      <c r="O27" s="807"/>
      <c r="P27" s="484"/>
    </row>
    <row r="28" spans="1:16" ht="14.25" thickTop="1" thickBot="1" x14ac:dyDescent="0.25"/>
    <row r="29" spans="1:16" ht="18" x14ac:dyDescent="0.25">
      <c r="A29" s="624" t="s">
        <v>189</v>
      </c>
      <c r="B29" s="625"/>
      <c r="C29" s="626"/>
      <c r="D29" s="872" t="str">
        <f>D12</f>
        <v>Year 1</v>
      </c>
      <c r="E29" s="872"/>
      <c r="F29" s="870" t="str">
        <f t="shared" ref="F29" si="1">F12</f>
        <v>Year 2</v>
      </c>
      <c r="G29" s="870"/>
      <c r="H29" s="872" t="str">
        <f t="shared" ref="H29" si="2">H12</f>
        <v>Year 3</v>
      </c>
      <c r="I29" s="872"/>
      <c r="J29" s="870" t="str">
        <f t="shared" ref="J29" si="3">J12</f>
        <v>Year 4</v>
      </c>
      <c r="K29" s="870"/>
      <c r="L29" s="872" t="str">
        <f t="shared" ref="L29" si="4">L12</f>
        <v>Year 5</v>
      </c>
      <c r="M29" s="872"/>
      <c r="N29" s="870" t="str">
        <f t="shared" ref="N29" si="5">N12</f>
        <v>Total Request</v>
      </c>
      <c r="O29" s="871"/>
    </row>
    <row r="30" spans="1:16" x14ac:dyDescent="0.2">
      <c r="A30" s="273" t="s">
        <v>129</v>
      </c>
      <c r="B30" s="297"/>
      <c r="C30" s="627"/>
      <c r="D30" s="862">
        <f>'Non Federal Cost Share'!J68</f>
        <v>0</v>
      </c>
      <c r="E30" s="863"/>
      <c r="F30" s="860">
        <f>'Non Federal Cost Share'!Q68</f>
        <v>0</v>
      </c>
      <c r="G30" s="864"/>
      <c r="H30" s="862">
        <f>'Non Federal Cost Share'!X68</f>
        <v>0</v>
      </c>
      <c r="I30" s="863"/>
      <c r="J30" s="860">
        <f>'Non Federal Cost Share'!AE68</f>
        <v>0</v>
      </c>
      <c r="K30" s="864"/>
      <c r="L30" s="862">
        <f>'Non Federal Cost Share'!AL68</f>
        <v>0</v>
      </c>
      <c r="M30" s="863"/>
      <c r="N30" s="860">
        <f>SUM(D30:M30)</f>
        <v>0</v>
      </c>
      <c r="O30" s="861"/>
    </row>
    <row r="31" spans="1:16" x14ac:dyDescent="0.2">
      <c r="A31" s="273" t="s">
        <v>86</v>
      </c>
      <c r="B31" s="297"/>
      <c r="C31" s="627"/>
      <c r="D31" s="862">
        <f>'Non Federal Cost Share'!J69</f>
        <v>0</v>
      </c>
      <c r="E31" s="863"/>
      <c r="F31" s="860">
        <f>'Non Federal Cost Share'!Q69</f>
        <v>0</v>
      </c>
      <c r="G31" s="864"/>
      <c r="H31" s="862">
        <f>'Non Federal Cost Share'!X69</f>
        <v>0</v>
      </c>
      <c r="I31" s="863"/>
      <c r="J31" s="860">
        <f>'Non Federal Cost Share'!AE69</f>
        <v>0</v>
      </c>
      <c r="K31" s="864"/>
      <c r="L31" s="862">
        <f>'Non Federal Cost Share'!AL69</f>
        <v>0</v>
      </c>
      <c r="M31" s="863"/>
      <c r="N31" s="860">
        <f t="shared" ref="N31:N32" si="6">SUM(D31:M31)</f>
        <v>0</v>
      </c>
      <c r="O31" s="861"/>
    </row>
    <row r="32" spans="1:16" ht="18.75" thickBot="1" x14ac:dyDescent="0.3">
      <c r="A32" s="622" t="s">
        <v>125</v>
      </c>
      <c r="B32" s="623"/>
      <c r="C32" s="628"/>
      <c r="D32" s="865">
        <f>'Non Federal Cost Share'!J70</f>
        <v>0</v>
      </c>
      <c r="E32" s="866"/>
      <c r="F32" s="867">
        <f>'Non Federal Cost Share'!Q70</f>
        <v>0</v>
      </c>
      <c r="G32" s="868"/>
      <c r="H32" s="865">
        <f>'Non Federal Cost Share'!X70</f>
        <v>0</v>
      </c>
      <c r="I32" s="866"/>
      <c r="J32" s="867">
        <f>'Non Federal Cost Share'!AE70</f>
        <v>0</v>
      </c>
      <c r="K32" s="868"/>
      <c r="L32" s="865">
        <f>'Non Federal Cost Share'!AL70</f>
        <v>0</v>
      </c>
      <c r="M32" s="866"/>
      <c r="N32" s="867">
        <f t="shared" si="6"/>
        <v>0</v>
      </c>
      <c r="O32" s="869"/>
    </row>
  </sheetData>
  <sheetProtection algorithmName="SHA-512" hashValue="bMvfwOQHfd6eI4xZBbfhlm0zvfrWyGYc8YydwZ+iOkOoojT/yP1JjeK5UFjFcxxj1iPs9mY4gYzNlOsidnM9QQ==" saltValue="uKaY5GXFlzv6755oTA8UEw==" spinCount="100000" sheet="1" objects="1" scenarios="1"/>
  <mergeCells count="144">
    <mergeCell ref="D32:E32"/>
    <mergeCell ref="F32:G32"/>
    <mergeCell ref="H32:I32"/>
    <mergeCell ref="J32:K32"/>
    <mergeCell ref="L32:M32"/>
    <mergeCell ref="N32:O32"/>
    <mergeCell ref="N29:O29"/>
    <mergeCell ref="L29:M29"/>
    <mergeCell ref="J29:K29"/>
    <mergeCell ref="H29:I29"/>
    <mergeCell ref="F29:G29"/>
    <mergeCell ref="D29:E29"/>
    <mergeCell ref="A5:B5"/>
    <mergeCell ref="N30:O30"/>
    <mergeCell ref="L30:M30"/>
    <mergeCell ref="J30:K30"/>
    <mergeCell ref="H30:I30"/>
    <mergeCell ref="F30:G30"/>
    <mergeCell ref="D30:E30"/>
    <mergeCell ref="D31:E31"/>
    <mergeCell ref="F31:G31"/>
    <mergeCell ref="H31:I31"/>
    <mergeCell ref="J31:K31"/>
    <mergeCell ref="L31:M31"/>
    <mergeCell ref="N31:O31"/>
    <mergeCell ref="J17:K17"/>
    <mergeCell ref="J18:K18"/>
    <mergeCell ref="F19:G19"/>
    <mergeCell ref="F20:G20"/>
    <mergeCell ref="F22:G22"/>
    <mergeCell ref="D14:E14"/>
    <mergeCell ref="D15:E15"/>
    <mergeCell ref="D16:E16"/>
    <mergeCell ref="D17:E17"/>
    <mergeCell ref="D18:E18"/>
    <mergeCell ref="D19:E19"/>
    <mergeCell ref="J22:K22"/>
    <mergeCell ref="J21:K21"/>
    <mergeCell ref="J14:K14"/>
    <mergeCell ref="J15:K15"/>
    <mergeCell ref="J19:K19"/>
    <mergeCell ref="J16:K16"/>
    <mergeCell ref="N16:O16"/>
    <mergeCell ref="N17:O17"/>
    <mergeCell ref="N18:O18"/>
    <mergeCell ref="D24:E24"/>
    <mergeCell ref="H14:I14"/>
    <mergeCell ref="H15:I15"/>
    <mergeCell ref="H16:I16"/>
    <mergeCell ref="H17:I17"/>
    <mergeCell ref="H18:I18"/>
    <mergeCell ref="H19:I19"/>
    <mergeCell ref="H20:I20"/>
    <mergeCell ref="H22:I22"/>
    <mergeCell ref="H24:I24"/>
    <mergeCell ref="H21:I21"/>
    <mergeCell ref="F15:G15"/>
    <mergeCell ref="F16:G16"/>
    <mergeCell ref="F17:G17"/>
    <mergeCell ref="F18:G18"/>
    <mergeCell ref="D20:E20"/>
    <mergeCell ref="D22:E22"/>
    <mergeCell ref="D21:E21"/>
    <mergeCell ref="F21:G21"/>
    <mergeCell ref="F14:G14"/>
    <mergeCell ref="A14:A22"/>
    <mergeCell ref="A6:A13"/>
    <mergeCell ref="N13:O13"/>
    <mergeCell ref="L13:M13"/>
    <mergeCell ref="J13:K13"/>
    <mergeCell ref="H13:I13"/>
    <mergeCell ref="F13:G13"/>
    <mergeCell ref="D13:E13"/>
    <mergeCell ref="N21:O21"/>
    <mergeCell ref="N19:O19"/>
    <mergeCell ref="N20:O20"/>
    <mergeCell ref="N22:O22"/>
    <mergeCell ref="L14:M14"/>
    <mergeCell ref="L15:M15"/>
    <mergeCell ref="L16:M16"/>
    <mergeCell ref="L17:M17"/>
    <mergeCell ref="L18:M18"/>
    <mergeCell ref="L19:M19"/>
    <mergeCell ref="L20:M20"/>
    <mergeCell ref="L22:M22"/>
    <mergeCell ref="L21:M21"/>
    <mergeCell ref="N14:O14"/>
    <mergeCell ref="N15:O15"/>
    <mergeCell ref="J20:K20"/>
    <mergeCell ref="N4:O4"/>
    <mergeCell ref="D12:E12"/>
    <mergeCell ref="F12:G12"/>
    <mergeCell ref="H12:I12"/>
    <mergeCell ref="J12:K12"/>
    <mergeCell ref="L12:M12"/>
    <mergeCell ref="N12:O12"/>
    <mergeCell ref="D4:E4"/>
    <mergeCell ref="L4:M4"/>
    <mergeCell ref="J4:K4"/>
    <mergeCell ref="H4:I4"/>
    <mergeCell ref="F4:G4"/>
    <mergeCell ref="L2:M2"/>
    <mergeCell ref="D1:E3"/>
    <mergeCell ref="F1:G1"/>
    <mergeCell ref="F2:G2"/>
    <mergeCell ref="J1:K1"/>
    <mergeCell ref="J2:K2"/>
    <mergeCell ref="C1:C3"/>
    <mergeCell ref="H1:I1"/>
    <mergeCell ref="H2:I2"/>
    <mergeCell ref="L1:M1"/>
    <mergeCell ref="L26:M26"/>
    <mergeCell ref="L27:M27"/>
    <mergeCell ref="J23:K23"/>
    <mergeCell ref="J24:K24"/>
    <mergeCell ref="J25:K25"/>
    <mergeCell ref="J26:K26"/>
    <mergeCell ref="J27:K27"/>
    <mergeCell ref="H23:I23"/>
    <mergeCell ref="H25:I25"/>
    <mergeCell ref="N23:O23"/>
    <mergeCell ref="N24:O24"/>
    <mergeCell ref="N25:O25"/>
    <mergeCell ref="N26:O26"/>
    <mergeCell ref="N27:O27"/>
    <mergeCell ref="A23:C23"/>
    <mergeCell ref="A24:C24"/>
    <mergeCell ref="A25:C25"/>
    <mergeCell ref="A26:C26"/>
    <mergeCell ref="A27:C27"/>
    <mergeCell ref="H26:I26"/>
    <mergeCell ref="H27:I27"/>
    <mergeCell ref="F23:G23"/>
    <mergeCell ref="F24:G24"/>
    <mergeCell ref="F25:G25"/>
    <mergeCell ref="F26:G26"/>
    <mergeCell ref="F27:G27"/>
    <mergeCell ref="D23:E23"/>
    <mergeCell ref="D25:E25"/>
    <mergeCell ref="D26:E26"/>
    <mergeCell ref="D27:E27"/>
    <mergeCell ref="L23:M23"/>
    <mergeCell ref="L24:M24"/>
    <mergeCell ref="L25:M25"/>
  </mergeCells>
  <dataValidations count="1">
    <dataValidation type="list" allowBlank="1" showInputMessage="1" showErrorMessage="1" sqref="B4">
      <formula1>"Yes, No"</formula1>
    </dataValidation>
  </dataValidations>
  <pageMargins left="0.7" right="0.7" top="0.75" bottom="0.75" header="0.3" footer="0.3"/>
  <pageSetup scale="61" fitToHeight="0" orientation="landscape" r:id="rId1"/>
  <headerFooter>
    <oddHeader xml:space="preserve">&amp;LFor questions regarding the template, please contact Casey at cdemarsi@bu.edu or Ann at aplennon@bu.edu
</oddHeader>
    <oddFooter xml:space="preserve">&amp;C&amp;A, updated 4/20/17&amp;R
</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D9F6FF"/>
  </sheetPr>
  <dimension ref="A1:XFD182"/>
  <sheetViews>
    <sheetView tabSelected="1" zoomScaleNormal="100" workbookViewId="0">
      <pane xSplit="1" topLeftCell="B1" activePane="topRight" state="frozen"/>
      <selection activeCell="D1" sqref="D1:E3"/>
      <selection pane="topRight" activeCell="B1" sqref="B1:C1"/>
    </sheetView>
  </sheetViews>
  <sheetFormatPr defaultColWidth="0" defaultRowHeight="12.75" zeroHeight="1" x14ac:dyDescent="0.2"/>
  <cols>
    <col min="1" max="1" width="20.42578125" customWidth="1"/>
    <col min="2" max="2" width="12.28515625" customWidth="1"/>
    <col min="3" max="3" width="11.42578125" customWidth="1"/>
    <col min="4" max="7" width="7.7109375" customWidth="1"/>
    <col min="8" max="8" width="11.140625" customWidth="1"/>
    <col min="9" max="9" width="13.7109375" style="177" customWidth="1"/>
    <col min="10" max="10" width="13.28515625" style="177" customWidth="1"/>
    <col min="11" max="11" width="12.7109375" style="177" customWidth="1"/>
    <col min="12" max="14" width="7.7109375" style="177" customWidth="1"/>
    <col min="15" max="15" width="8.7109375" customWidth="1"/>
    <col min="16" max="16" width="13.7109375" style="177" customWidth="1"/>
    <col min="17" max="17" width="13.28515625" style="177" customWidth="1"/>
    <col min="18" max="18" width="12.7109375" style="177" customWidth="1"/>
    <col min="19" max="21" width="7.7109375" style="177" customWidth="1"/>
    <col min="22" max="22" width="8.7109375" customWidth="1"/>
    <col min="23" max="23" width="13.7109375" style="177" customWidth="1"/>
    <col min="24" max="24" width="13.28515625" style="177" customWidth="1"/>
    <col min="25" max="25" width="12.7109375" style="177" customWidth="1"/>
    <col min="26" max="28" width="7.7109375" style="177" customWidth="1"/>
    <col min="29" max="29" width="8.7109375" customWidth="1"/>
    <col min="30" max="30" width="13.7109375" style="177" customWidth="1"/>
    <col min="31" max="31" width="13.28515625" style="177" customWidth="1"/>
    <col min="32" max="32" width="12.7109375" style="177" customWidth="1"/>
    <col min="33" max="35" width="7.7109375" style="177" customWidth="1"/>
    <col min="36" max="36" width="8.7109375" customWidth="1"/>
    <col min="37" max="38" width="13.7109375" style="177" customWidth="1"/>
    <col min="39" max="42" width="12.28515625" style="177" hidden="1" customWidth="1"/>
    <col min="43" max="43" width="18.28515625" customWidth="1"/>
    <col min="44" max="44" width="12.28515625" customWidth="1"/>
    <col min="45" max="45" width="11.28515625" hidden="1"/>
    <col min="46" max="46" width="9.140625" hidden="1"/>
    <col min="47" max="54" width="14.85546875" hidden="1"/>
    <col min="55" max="55" width="9.140625" hidden="1"/>
    <col min="56" max="56" width="14.85546875" hidden="1"/>
  </cols>
  <sheetData>
    <row r="1" spans="1:56" ht="21.95" customHeight="1" thickTop="1" x14ac:dyDescent="0.6">
      <c r="A1" s="165" t="s">
        <v>0</v>
      </c>
      <c r="B1" s="952"/>
      <c r="C1" s="953"/>
      <c r="D1" s="703"/>
      <c r="E1" s="929" t="s">
        <v>195</v>
      </c>
      <c r="F1" s="929"/>
      <c r="G1" s="929"/>
      <c r="H1" s="929"/>
      <c r="I1" s="929"/>
      <c r="J1" s="929"/>
      <c r="K1" s="706"/>
      <c r="L1" s="946" t="s">
        <v>52</v>
      </c>
      <c r="M1" s="947"/>
      <c r="N1" s="948"/>
      <c r="O1" s="177"/>
      <c r="P1" s="931" t="s">
        <v>145</v>
      </c>
      <c r="Q1" s="932"/>
      <c r="R1" s="932"/>
      <c r="S1" s="933"/>
      <c r="V1" s="177"/>
      <c r="X1" s="292"/>
      <c r="Y1" s="292"/>
      <c r="Z1"/>
      <c r="AC1" s="177"/>
      <c r="AG1"/>
      <c r="AH1"/>
      <c r="AI1"/>
      <c r="AK1"/>
      <c r="AL1"/>
      <c r="AM1"/>
      <c r="AN1"/>
      <c r="AO1"/>
      <c r="AP1"/>
    </row>
    <row r="2" spans="1:56" ht="21.95" customHeight="1" thickBot="1" x14ac:dyDescent="0.25">
      <c r="A2" s="166" t="s">
        <v>82</v>
      </c>
      <c r="B2" s="954"/>
      <c r="C2" s="955"/>
      <c r="D2" s="704"/>
      <c r="E2" s="929"/>
      <c r="F2" s="929"/>
      <c r="G2" s="929"/>
      <c r="H2" s="929"/>
      <c r="I2" s="929"/>
      <c r="J2" s="929"/>
      <c r="K2" s="707"/>
      <c r="L2" s="949" t="s">
        <v>204</v>
      </c>
      <c r="M2" s="950"/>
      <c r="N2" s="951"/>
      <c r="O2" s="177"/>
      <c r="P2" s="934"/>
      <c r="Q2" s="935"/>
      <c r="R2" s="935"/>
      <c r="S2" s="936"/>
      <c r="V2" s="177"/>
      <c r="X2" s="293"/>
      <c r="Y2" s="293"/>
      <c r="Z2"/>
      <c r="AC2" s="177"/>
      <c r="AG2"/>
      <c r="AH2"/>
      <c r="AI2"/>
      <c r="AK2"/>
      <c r="AL2"/>
      <c r="AM2"/>
      <c r="AN2"/>
      <c r="AO2"/>
      <c r="AP2"/>
    </row>
    <row r="3" spans="1:56" ht="21.95" customHeight="1" thickBot="1" x14ac:dyDescent="0.25">
      <c r="A3" s="165" t="s">
        <v>80</v>
      </c>
      <c r="B3" s="952"/>
      <c r="C3" s="953"/>
      <c r="D3" s="704"/>
      <c r="E3" s="930"/>
      <c r="F3" s="930"/>
      <c r="G3" s="930"/>
      <c r="H3" s="930"/>
      <c r="I3" s="930"/>
      <c r="J3" s="930"/>
      <c r="K3" s="708"/>
      <c r="L3" s="435" t="s">
        <v>48</v>
      </c>
      <c r="M3" s="435"/>
      <c r="N3" s="629">
        <v>0.27</v>
      </c>
      <c r="O3" s="177"/>
      <c r="P3" s="939" t="s">
        <v>141</v>
      </c>
      <c r="Q3" s="938" t="s">
        <v>70</v>
      </c>
      <c r="R3" s="938" t="s">
        <v>71</v>
      </c>
      <c r="S3" s="937" t="s">
        <v>142</v>
      </c>
      <c r="V3" s="177"/>
      <c r="X3" s="293"/>
      <c r="Y3" s="293"/>
      <c r="Z3"/>
      <c r="AC3" s="177"/>
      <c r="AG3"/>
      <c r="AH3"/>
      <c r="AI3"/>
      <c r="AK3"/>
      <c r="AL3"/>
      <c r="AM3"/>
      <c r="AN3"/>
      <c r="AO3"/>
      <c r="AP3"/>
    </row>
    <row r="4" spans="1:56" ht="41.25" customHeight="1" x14ac:dyDescent="0.2">
      <c r="A4" s="165" t="s">
        <v>37</v>
      </c>
      <c r="B4" s="956"/>
      <c r="C4" s="957"/>
      <c r="D4" s="434"/>
      <c r="E4" s="969" t="s">
        <v>128</v>
      </c>
      <c r="F4" s="970"/>
      <c r="G4" s="968" t="s">
        <v>179</v>
      </c>
      <c r="H4" s="968"/>
      <c r="I4" s="966" t="s">
        <v>133</v>
      </c>
      <c r="J4" s="967"/>
      <c r="K4" s="708"/>
      <c r="L4" s="435" t="s">
        <v>148</v>
      </c>
      <c r="M4" s="435"/>
      <c r="N4" s="630">
        <v>0.27</v>
      </c>
      <c r="O4" s="177"/>
      <c r="P4" s="939"/>
      <c r="Q4" s="938"/>
      <c r="R4" s="938"/>
      <c r="S4" s="937"/>
      <c r="V4" s="177"/>
      <c r="X4" s="293"/>
      <c r="Y4" s="293"/>
      <c r="Z4"/>
      <c r="AC4" s="177"/>
      <c r="AG4"/>
      <c r="AH4"/>
      <c r="AI4"/>
      <c r="AK4"/>
      <c r="AL4"/>
      <c r="AM4"/>
      <c r="AN4"/>
      <c r="AO4"/>
      <c r="AP4"/>
    </row>
    <row r="5" spans="1:56" ht="23.25" customHeight="1" thickBot="1" x14ac:dyDescent="0.25">
      <c r="B5" s="958"/>
      <c r="C5" s="959"/>
      <c r="D5" s="434"/>
      <c r="E5" s="971" t="s">
        <v>127</v>
      </c>
      <c r="F5" s="972"/>
      <c r="G5" s="972"/>
      <c r="H5" s="972"/>
      <c r="I5" s="972"/>
      <c r="J5" s="973"/>
      <c r="K5" s="708"/>
      <c r="L5" s="435" t="s">
        <v>49</v>
      </c>
      <c r="M5" s="435"/>
      <c r="N5" s="630">
        <v>0.24</v>
      </c>
      <c r="O5" s="177"/>
      <c r="P5" s="397"/>
      <c r="Q5" s="396">
        <f>P5*0.12</f>
        <v>0</v>
      </c>
      <c r="R5" s="396">
        <f>P5*0.09</f>
        <v>0</v>
      </c>
      <c r="S5" s="396">
        <f>P5*0.03</f>
        <v>0</v>
      </c>
      <c r="T5" s="395"/>
      <c r="V5" s="177"/>
      <c r="X5" s="394"/>
      <c r="Y5" s="394"/>
      <c r="Z5" s="393"/>
      <c r="AC5" s="177"/>
      <c r="AG5"/>
      <c r="AH5"/>
      <c r="AI5"/>
      <c r="AK5"/>
      <c r="AL5"/>
      <c r="AM5"/>
      <c r="AN5"/>
      <c r="AO5"/>
      <c r="AP5"/>
    </row>
    <row r="6" spans="1:56" ht="21.95" customHeight="1" x14ac:dyDescent="0.2">
      <c r="A6" s="165" t="s">
        <v>1</v>
      </c>
      <c r="B6" s="960"/>
      <c r="C6" s="961"/>
      <c r="D6" s="434"/>
      <c r="E6" s="971"/>
      <c r="F6" s="972"/>
      <c r="G6" s="972"/>
      <c r="H6" s="972"/>
      <c r="I6" s="972"/>
      <c r="J6" s="973"/>
      <c r="K6" s="708"/>
      <c r="L6" s="435" t="s">
        <v>138</v>
      </c>
      <c r="M6" s="435"/>
      <c r="N6" s="630">
        <v>8.7999999999999995E-2</v>
      </c>
      <c r="O6" s="177"/>
      <c r="P6" s="940" t="s">
        <v>143</v>
      </c>
      <c r="Q6" s="941"/>
      <c r="R6" s="941"/>
      <c r="S6" s="942"/>
      <c r="V6" s="177"/>
      <c r="Z6"/>
      <c r="AC6" s="177"/>
      <c r="AG6"/>
      <c r="AH6"/>
      <c r="AI6"/>
      <c r="AK6"/>
      <c r="AL6"/>
      <c r="AM6"/>
      <c r="AN6"/>
      <c r="AO6"/>
      <c r="AP6"/>
    </row>
    <row r="7" spans="1:56" ht="21.95" customHeight="1" thickBot="1" x14ac:dyDescent="0.25">
      <c r="A7" s="165" t="s">
        <v>2</v>
      </c>
      <c r="B7" s="962"/>
      <c r="C7" s="963"/>
      <c r="D7" s="434"/>
      <c r="E7" s="974"/>
      <c r="F7" s="975"/>
      <c r="G7" s="975"/>
      <c r="H7" s="975"/>
      <c r="I7" s="975"/>
      <c r="J7" s="976"/>
      <c r="K7" s="708"/>
      <c r="L7" s="179" t="s">
        <v>139</v>
      </c>
      <c r="M7" s="179"/>
      <c r="N7" s="630">
        <v>0</v>
      </c>
      <c r="O7" s="177"/>
      <c r="P7" s="943"/>
      <c r="Q7" s="944"/>
      <c r="R7" s="944"/>
      <c r="S7" s="945"/>
      <c r="V7" s="177"/>
      <c r="Z7"/>
      <c r="AC7" s="177"/>
      <c r="AG7"/>
      <c r="AH7"/>
      <c r="AI7"/>
      <c r="AK7" s="175"/>
      <c r="AL7"/>
      <c r="AM7"/>
      <c r="AN7"/>
      <c r="AO7"/>
      <c r="AP7"/>
    </row>
    <row r="8" spans="1:56" ht="21.95" customHeight="1" thickBot="1" x14ac:dyDescent="0.25">
      <c r="A8" s="165" t="s">
        <v>15</v>
      </c>
      <c r="B8" s="964"/>
      <c r="C8" s="965"/>
      <c r="D8" s="705"/>
      <c r="E8" s="899" t="s">
        <v>5</v>
      </c>
      <c r="F8" s="900"/>
      <c r="G8" s="900"/>
      <c r="H8" s="900"/>
      <c r="I8" s="900"/>
      <c r="J8" s="901"/>
      <c r="K8" s="899" t="s">
        <v>6</v>
      </c>
      <c r="L8" s="900"/>
      <c r="M8" s="900"/>
      <c r="N8" s="900"/>
      <c r="O8" s="900"/>
      <c r="P8" s="900"/>
      <c r="Q8" s="901"/>
      <c r="R8" s="899" t="s">
        <v>7</v>
      </c>
      <c r="S8" s="900"/>
      <c r="T8" s="900"/>
      <c r="U8" s="900"/>
      <c r="V8" s="900"/>
      <c r="W8" s="900"/>
      <c r="X8" s="901"/>
      <c r="Y8" s="899" t="s">
        <v>8</v>
      </c>
      <c r="Z8" s="900"/>
      <c r="AA8" s="900"/>
      <c r="AB8" s="900"/>
      <c r="AC8" s="900"/>
      <c r="AD8" s="900"/>
      <c r="AE8" s="901"/>
      <c r="AF8" s="899" t="s">
        <v>9</v>
      </c>
      <c r="AG8" s="900"/>
      <c r="AH8" s="900"/>
      <c r="AI8" s="900"/>
      <c r="AJ8" s="900"/>
      <c r="AK8" s="900"/>
      <c r="AL8" s="901"/>
      <c r="AM8" s="432"/>
      <c r="AN8" s="432"/>
      <c r="AO8" s="432"/>
      <c r="AP8" s="432"/>
      <c r="AR8" s="194"/>
      <c r="AS8" s="1"/>
      <c r="AU8" s="895"/>
      <c r="AV8" s="895"/>
      <c r="AW8" s="895"/>
      <c r="AX8" s="895"/>
      <c r="AY8" s="895"/>
      <c r="AZ8" s="895"/>
      <c r="BA8" s="895"/>
      <c r="BB8" s="895"/>
      <c r="BC8" s="895"/>
      <c r="BD8" s="895"/>
    </row>
    <row r="9" spans="1:56" ht="21.95" customHeight="1" thickBot="1" x14ac:dyDescent="0.25">
      <c r="A9" s="693" t="s">
        <v>40</v>
      </c>
      <c r="B9" s="694"/>
      <c r="C9" s="695"/>
      <c r="D9" s="701" t="s">
        <v>183</v>
      </c>
      <c r="E9" s="902"/>
      <c r="F9" s="903"/>
      <c r="G9" s="903"/>
      <c r="H9" s="903"/>
      <c r="I9" s="903"/>
      <c r="J9" s="904"/>
      <c r="K9" s="902"/>
      <c r="L9" s="903"/>
      <c r="M9" s="903"/>
      <c r="N9" s="903"/>
      <c r="O9" s="903"/>
      <c r="P9" s="903"/>
      <c r="Q9" s="904"/>
      <c r="R9" s="902"/>
      <c r="S9" s="903"/>
      <c r="T9" s="903"/>
      <c r="U9" s="903"/>
      <c r="V9" s="903"/>
      <c r="W9" s="903"/>
      <c r="X9" s="904"/>
      <c r="Y9" s="902"/>
      <c r="Z9" s="903"/>
      <c r="AA9" s="903"/>
      <c r="AB9" s="903"/>
      <c r="AC9" s="903"/>
      <c r="AD9" s="903"/>
      <c r="AE9" s="904"/>
      <c r="AF9" s="902"/>
      <c r="AG9" s="903"/>
      <c r="AH9" s="903"/>
      <c r="AI9" s="903"/>
      <c r="AJ9" s="903"/>
      <c r="AK9" s="903"/>
      <c r="AL9" s="904"/>
      <c r="AM9" s="432"/>
      <c r="AN9" s="432"/>
      <c r="AO9" s="432"/>
      <c r="AP9" s="432"/>
      <c r="AR9" s="194"/>
      <c r="AS9" s="1"/>
      <c r="AU9" s="546"/>
      <c r="AV9" s="546"/>
      <c r="AW9" s="546"/>
      <c r="AX9" s="546"/>
      <c r="AY9" s="546"/>
      <c r="AZ9" s="546"/>
      <c r="BA9" s="546"/>
      <c r="BB9" s="546"/>
      <c r="BC9" s="546"/>
      <c r="BD9" s="546"/>
    </row>
    <row r="10" spans="1:56" ht="30" customHeight="1" thickBot="1" x14ac:dyDescent="0.4">
      <c r="A10" s="698" t="s">
        <v>3</v>
      </c>
      <c r="B10" s="699" t="s">
        <v>47</v>
      </c>
      <c r="C10" s="699" t="s">
        <v>144</v>
      </c>
      <c r="D10" s="700" t="s">
        <v>67</v>
      </c>
      <c r="E10" s="633" t="s">
        <v>70</v>
      </c>
      <c r="F10" s="634" t="s">
        <v>71</v>
      </c>
      <c r="G10" s="635" t="s">
        <v>142</v>
      </c>
      <c r="H10" s="635" t="s">
        <v>77</v>
      </c>
      <c r="I10" s="636" t="s">
        <v>74</v>
      </c>
      <c r="J10" s="636" t="s">
        <v>73</v>
      </c>
      <c r="K10" s="647" t="s">
        <v>144</v>
      </c>
      <c r="L10" s="634" t="s">
        <v>70</v>
      </c>
      <c r="M10" s="634" t="s">
        <v>71</v>
      </c>
      <c r="N10" s="635" t="s">
        <v>142</v>
      </c>
      <c r="O10" s="635" t="s">
        <v>77</v>
      </c>
      <c r="P10" s="636" t="s">
        <v>74</v>
      </c>
      <c r="Q10" s="636" t="s">
        <v>73</v>
      </c>
      <c r="R10" s="647" t="s">
        <v>144</v>
      </c>
      <c r="S10" s="634" t="s">
        <v>70</v>
      </c>
      <c r="T10" s="634" t="s">
        <v>71</v>
      </c>
      <c r="U10" s="635" t="s">
        <v>142</v>
      </c>
      <c r="V10" s="635" t="s">
        <v>77</v>
      </c>
      <c r="W10" s="636" t="s">
        <v>74</v>
      </c>
      <c r="X10" s="636" t="s">
        <v>73</v>
      </c>
      <c r="Y10" s="647" t="s">
        <v>144</v>
      </c>
      <c r="Z10" s="634" t="s">
        <v>70</v>
      </c>
      <c r="AA10" s="634" t="s">
        <v>71</v>
      </c>
      <c r="AB10" s="635" t="s">
        <v>142</v>
      </c>
      <c r="AC10" s="635" t="s">
        <v>77</v>
      </c>
      <c r="AD10" s="636" t="s">
        <v>74</v>
      </c>
      <c r="AE10" s="636" t="s">
        <v>73</v>
      </c>
      <c r="AF10" s="647" t="s">
        <v>144</v>
      </c>
      <c r="AG10" s="635" t="s">
        <v>70</v>
      </c>
      <c r="AH10" s="634" t="s">
        <v>71</v>
      </c>
      <c r="AI10" s="635" t="s">
        <v>142</v>
      </c>
      <c r="AJ10" s="635" t="s">
        <v>77</v>
      </c>
      <c r="AK10" s="636" t="s">
        <v>74</v>
      </c>
      <c r="AL10" s="637" t="s">
        <v>73</v>
      </c>
      <c r="AM10" s="648" t="s">
        <v>91</v>
      </c>
      <c r="AN10" s="645" t="s">
        <v>92</v>
      </c>
      <c r="AO10" s="645" t="s">
        <v>93</v>
      </c>
      <c r="AP10" s="645" t="s">
        <v>94</v>
      </c>
      <c r="AQ10" s="649" t="s">
        <v>105</v>
      </c>
      <c r="AR10" s="179"/>
      <c r="AS10" s="1"/>
      <c r="AU10" s="39"/>
      <c r="AV10" s="39"/>
      <c r="AW10" s="39"/>
      <c r="AX10" s="39"/>
      <c r="AY10" s="39"/>
      <c r="AZ10" s="39"/>
      <c r="BA10" s="39"/>
      <c r="BB10" s="39"/>
      <c r="BC10" s="39"/>
      <c r="BD10" s="39"/>
    </row>
    <row r="11" spans="1:56" ht="14.25" x14ac:dyDescent="0.2">
      <c r="A11" s="691">
        <f>B1</f>
        <v>0</v>
      </c>
      <c r="B11" s="692" t="s">
        <v>48</v>
      </c>
      <c r="C11" s="696"/>
      <c r="D11" s="697">
        <v>0.03</v>
      </c>
      <c r="E11" s="655"/>
      <c r="F11" s="656"/>
      <c r="G11" s="657"/>
      <c r="H11" s="638">
        <f t="shared" ref="H11" si="0">IF(E11&gt;0,E11/12,IF(F11&gt;0,F11/9,0))+G11/9</f>
        <v>0</v>
      </c>
      <c r="I11" s="639">
        <f>'Non Federal Detail'!$C11*'Non Federal Detail'!$H11</f>
        <v>0</v>
      </c>
      <c r="J11" s="639">
        <f>IFERROR(VLOOKUP('Non Federal Detail'!$B11, Table3[#All], 3, 0)*'Non Federal Detail'!$I11, 0)</f>
        <v>0</v>
      </c>
      <c r="K11" s="672">
        <f>'Non Federal Detail'!$C11*(1+'Non Federal Detail'!$D11)</f>
        <v>0</v>
      </c>
      <c r="L11" s="656"/>
      <c r="M11" s="656"/>
      <c r="N11" s="657"/>
      <c r="O11" s="638">
        <f t="shared" ref="O11" si="1">IF(L11&gt;0,L11/12,IF(M11&gt;0,M11/9,0))+N11/9</f>
        <v>0</v>
      </c>
      <c r="P11" s="639">
        <f>'Non Federal Detail'!$K11*'Non Federal Detail'!$O11</f>
        <v>0</v>
      </c>
      <c r="Q11" s="639">
        <f>IFERROR(VLOOKUP('Non Federal Detail'!$B11, Table3[#All], 3, 0)*'Non Federal Detail'!$P11, 0)</f>
        <v>0</v>
      </c>
      <c r="R11" s="672">
        <f>'Non Federal Detail'!$K11*(1+'Non Federal Detail'!$D11)</f>
        <v>0</v>
      </c>
      <c r="S11" s="656"/>
      <c r="T11" s="656"/>
      <c r="U11" s="657"/>
      <c r="V11" s="638">
        <f>IF(S11&gt;0,S11/12,IF(T11&gt;0,T11/9,0))+U11/9</f>
        <v>0</v>
      </c>
      <c r="W11" s="639">
        <f>'Non Federal Detail'!$R11*'Non Federal Detail'!$V11</f>
        <v>0</v>
      </c>
      <c r="X11" s="639">
        <f>IFERROR(VLOOKUP('Non Federal Detail'!$B11, Table3[#All], 3, 0)*'Non Federal Detail'!$W11, 0)</f>
        <v>0</v>
      </c>
      <c r="Y11" s="672">
        <f>'Non Federal Detail'!$R11*(1+'Non Federal Detail'!$D11)</f>
        <v>0</v>
      </c>
      <c r="Z11" s="656"/>
      <c r="AA11" s="656"/>
      <c r="AB11" s="657"/>
      <c r="AC11" s="638">
        <f t="shared" ref="AC11" si="2">IF(Z11&gt;0,Z11/12,IF(AA11&gt;0,AA11/9,0))+AB11/9</f>
        <v>0</v>
      </c>
      <c r="AD11" s="639">
        <f>'Non Federal Detail'!$Y11*'Non Federal Detail'!$AC11</f>
        <v>0</v>
      </c>
      <c r="AE11" s="639">
        <f>IFERROR(VLOOKUP('Non Federal Detail'!$B11, Table3[#All], 3, 0)*'Non Federal Detail'!$AD11, 0)</f>
        <v>0</v>
      </c>
      <c r="AF11" s="672">
        <f>'Non Federal Detail'!$Y11*(1+'Non Federal Detail'!$D11)</f>
        <v>0</v>
      </c>
      <c r="AG11" s="656"/>
      <c r="AH11" s="656"/>
      <c r="AI11" s="657"/>
      <c r="AJ11" s="638">
        <f t="shared" ref="AJ11" si="3">IF(AG11&gt;0,AG11/12,IF(AH11&gt;0,AH11/9,0))+AI11/9</f>
        <v>0</v>
      </c>
      <c r="AK11" s="639">
        <f>'Non Federal Detail'!$AF11*'Non Federal Detail'!$AJ11</f>
        <v>0</v>
      </c>
      <c r="AL11" s="640">
        <f>IFERROR(VLOOKUP('Non Federal Detail'!$B11, Table3[#All], 3, 0)*'Non Federal Detail'!$AK11, 0)</f>
        <v>0</v>
      </c>
      <c r="AM11" s="650">
        <f>IF('Non Federal Detail'!$H11='Non Federal Detail'!$O11, 1,0)</f>
        <v>1</v>
      </c>
      <c r="AN11" s="646">
        <f>IF('Non Federal Detail'!$O11='Non Federal Detail'!$V11, 1,0)</f>
        <v>1</v>
      </c>
      <c r="AO11" s="646">
        <f>IF('Non Federal Detail'!$V11='Non Federal Detail'!$AC11, 1,0)</f>
        <v>1</v>
      </c>
      <c r="AP11" s="646">
        <f>IF('Non Federal Detail'!$AC11='Non Federal Detail'!$AJ11, 1,0)</f>
        <v>1</v>
      </c>
      <c r="AQ11" s="639">
        <f t="shared" ref="AQ11:AQ33" si="4">SUM(I11:J11,P11:Q11,W11:X11,AD11:AE11,AK11:AL11)</f>
        <v>0</v>
      </c>
      <c r="AR11" s="179"/>
      <c r="AS11" s="435"/>
      <c r="AU11" s="465"/>
      <c r="AV11" s="465"/>
      <c r="AW11" s="465"/>
      <c r="AX11" s="465"/>
      <c r="AY11" s="465"/>
      <c r="AZ11" s="465"/>
      <c r="BA11" s="464"/>
      <c r="BB11" s="464"/>
      <c r="BC11" s="464"/>
      <c r="BD11" s="464"/>
    </row>
    <row r="12" spans="1:56" ht="14.25" x14ac:dyDescent="0.2">
      <c r="A12" s="658"/>
      <c r="B12" s="659"/>
      <c r="C12" s="653"/>
      <c r="D12" s="654">
        <v>0</v>
      </c>
      <c r="E12" s="655"/>
      <c r="F12" s="656"/>
      <c r="G12" s="657"/>
      <c r="H12" s="638">
        <f t="shared" ref="H12:H30" si="5">IF(E12&gt;0,E12/12,IF(F12&gt;0,F12/9,0))+G12/9</f>
        <v>0</v>
      </c>
      <c r="I12" s="639">
        <f>'Non Federal Detail'!$C12*'Non Federal Detail'!$H12</f>
        <v>0</v>
      </c>
      <c r="J12" s="639">
        <f>IFERROR(VLOOKUP('Non Federal Detail'!$B12, Table3[#All], 3, 0)*'Non Federal Detail'!$I12, 0)</f>
        <v>0</v>
      </c>
      <c r="K12" s="672">
        <f>'Non Federal Detail'!$C12*(1+'Non Federal Detail'!$D12)</f>
        <v>0</v>
      </c>
      <c r="L12" s="656"/>
      <c r="M12" s="656"/>
      <c r="N12" s="657"/>
      <c r="O12" s="638">
        <f t="shared" ref="O12:O30" si="6">IF(L12&gt;0,L12/12,IF(M12&gt;0,M12/9,0))+N12/9</f>
        <v>0</v>
      </c>
      <c r="P12" s="639">
        <f>'Non Federal Detail'!$K12*'Non Federal Detail'!$O12</f>
        <v>0</v>
      </c>
      <c r="Q12" s="639">
        <f>IFERROR(VLOOKUP('Non Federal Detail'!$B12, Table3[#All], 3, 0)*'Non Federal Detail'!$P12, 0)</f>
        <v>0</v>
      </c>
      <c r="R12" s="672">
        <f>'Non Federal Detail'!$K12*(1+'Non Federal Detail'!$D12)</f>
        <v>0</v>
      </c>
      <c r="S12" s="656"/>
      <c r="T12" s="656"/>
      <c r="U12" s="657"/>
      <c r="V12" s="638">
        <f t="shared" ref="V12:V29" si="7">IF(S12&gt;0,S12/12,IF(T12&gt;0,T12/9,0))+U12/9</f>
        <v>0</v>
      </c>
      <c r="W12" s="639">
        <f>'Non Federal Detail'!$R12*'Non Federal Detail'!$V12</f>
        <v>0</v>
      </c>
      <c r="X12" s="639">
        <f>IFERROR(VLOOKUP('Non Federal Detail'!$B12, Table3[#All], 3, 0)*'Non Federal Detail'!$W12, 0)</f>
        <v>0</v>
      </c>
      <c r="Y12" s="672">
        <f>'Non Federal Detail'!$R12*(1+'Non Federal Detail'!$D12)</f>
        <v>0</v>
      </c>
      <c r="Z12" s="656"/>
      <c r="AA12" s="656"/>
      <c r="AB12" s="657"/>
      <c r="AC12" s="638">
        <f t="shared" ref="AC12:AC30" si="8">IF(Z12&gt;0,Z12/12,IF(AA12&gt;0,AA12/9,0))+AB12/9</f>
        <v>0</v>
      </c>
      <c r="AD12" s="639">
        <f>'Non Federal Detail'!$Y12*'Non Federal Detail'!$AC12</f>
        <v>0</v>
      </c>
      <c r="AE12" s="639">
        <f>IFERROR(VLOOKUP('Non Federal Detail'!$B12, Table3[#All], 3, 0)*'Non Federal Detail'!$AD12, 0)</f>
        <v>0</v>
      </c>
      <c r="AF12" s="672">
        <f>'Non Federal Detail'!$Y12*(1+'Non Federal Detail'!$D12)</f>
        <v>0</v>
      </c>
      <c r="AG12" s="656"/>
      <c r="AH12" s="656"/>
      <c r="AI12" s="657"/>
      <c r="AJ12" s="638">
        <f t="shared" ref="AJ12:AJ30" si="9">IF(AG12&gt;0,AG12/12,IF(AH12&gt;0,AH12/9,0))+AI12/9</f>
        <v>0</v>
      </c>
      <c r="AK12" s="639">
        <f>'Non Federal Detail'!$AF12*'Non Federal Detail'!$AJ12</f>
        <v>0</v>
      </c>
      <c r="AL12" s="640">
        <f>IFERROR(VLOOKUP('Non Federal Detail'!$B12, Table3[#All], 3, 0)*'Non Federal Detail'!$AK12, 0)</f>
        <v>0</v>
      </c>
      <c r="AM12" s="650">
        <f>IF('Non Federal Detail'!$H12='Non Federal Detail'!$O12, 1,0)</f>
        <v>1</v>
      </c>
      <c r="AN12" s="646">
        <f>IF('Non Federal Detail'!$O12='Non Federal Detail'!$V12, 1,0)</f>
        <v>1</v>
      </c>
      <c r="AO12" s="646">
        <f>IF('Non Federal Detail'!$V12='Non Federal Detail'!$AC12, 1,0)</f>
        <v>1</v>
      </c>
      <c r="AP12" s="646">
        <f>IF('Non Federal Detail'!$AC12='Non Federal Detail'!$AJ12, 1,0)</f>
        <v>1</v>
      </c>
      <c r="AQ12" s="639">
        <f t="shared" ref="AQ12:AQ30" si="10">SUM(I12:J12,P12:Q12,W12:X12,AD12:AE12,AK12:AL12)</f>
        <v>0</v>
      </c>
      <c r="AR12" s="179"/>
      <c r="AW12" s="465"/>
      <c r="AX12" s="465"/>
      <c r="AY12" s="465"/>
      <c r="AZ12" s="465"/>
      <c r="BA12" s="464"/>
      <c r="BB12" s="464"/>
      <c r="BC12" s="464"/>
      <c r="BD12" s="464"/>
    </row>
    <row r="13" spans="1:56" ht="14.25" x14ac:dyDescent="0.2">
      <c r="A13" s="661"/>
      <c r="B13" s="662"/>
      <c r="C13" s="653"/>
      <c r="D13" s="654">
        <v>0</v>
      </c>
      <c r="E13" s="655"/>
      <c r="F13" s="656"/>
      <c r="G13" s="657"/>
      <c r="H13" s="638">
        <f t="shared" si="5"/>
        <v>0</v>
      </c>
      <c r="I13" s="639">
        <f>'Non Federal Detail'!$C13*'Non Federal Detail'!$H13</f>
        <v>0</v>
      </c>
      <c r="J13" s="639">
        <f>IFERROR(VLOOKUP('Non Federal Detail'!$B13, Table3[#All], 3, 0)*'Non Federal Detail'!$I13, 0)</f>
        <v>0</v>
      </c>
      <c r="K13" s="672">
        <f>'Non Federal Detail'!$C13*(1+'Non Federal Detail'!$D13)</f>
        <v>0</v>
      </c>
      <c r="L13" s="656"/>
      <c r="M13" s="656"/>
      <c r="N13" s="657"/>
      <c r="O13" s="638">
        <f t="shared" si="6"/>
        <v>0</v>
      </c>
      <c r="P13" s="639">
        <f>'Non Federal Detail'!$K13*'Non Federal Detail'!$O13</f>
        <v>0</v>
      </c>
      <c r="Q13" s="639">
        <f>IFERROR(VLOOKUP('Non Federal Detail'!$B13, Table3[#All], 3, 0)*'Non Federal Detail'!$P13, 0)</f>
        <v>0</v>
      </c>
      <c r="R13" s="672">
        <f>'Non Federal Detail'!$K13*(1+'Non Federal Detail'!$D13)</f>
        <v>0</v>
      </c>
      <c r="S13" s="656"/>
      <c r="T13" s="656"/>
      <c r="U13" s="657"/>
      <c r="V13" s="638">
        <f t="shared" si="7"/>
        <v>0</v>
      </c>
      <c r="W13" s="639">
        <f>'Non Federal Detail'!$R13*'Non Federal Detail'!$V13</f>
        <v>0</v>
      </c>
      <c r="X13" s="639">
        <f>IFERROR(VLOOKUP('Non Federal Detail'!$B13, Table3[#All], 3, 0)*'Non Federal Detail'!$W13, 0)</f>
        <v>0</v>
      </c>
      <c r="Y13" s="672">
        <f>'Non Federal Detail'!$R13*(1+'Non Federal Detail'!$D13)</f>
        <v>0</v>
      </c>
      <c r="Z13" s="656"/>
      <c r="AA13" s="656"/>
      <c r="AB13" s="657"/>
      <c r="AC13" s="638">
        <f t="shared" si="8"/>
        <v>0</v>
      </c>
      <c r="AD13" s="639">
        <f>'Non Federal Detail'!$Y13*'Non Federal Detail'!$AC13</f>
        <v>0</v>
      </c>
      <c r="AE13" s="639">
        <f>IFERROR(VLOOKUP('Non Federal Detail'!$B13, Table3[#All], 3, 0)*'Non Federal Detail'!$AD13, 0)</f>
        <v>0</v>
      </c>
      <c r="AF13" s="672">
        <f>'Non Federal Detail'!$Y13*(1+'Non Federal Detail'!$D13)</f>
        <v>0</v>
      </c>
      <c r="AG13" s="656"/>
      <c r="AH13" s="656"/>
      <c r="AI13" s="657"/>
      <c r="AJ13" s="638">
        <f t="shared" si="9"/>
        <v>0</v>
      </c>
      <c r="AK13" s="639">
        <f>'Non Federal Detail'!$AF13*'Non Federal Detail'!$AJ13</f>
        <v>0</v>
      </c>
      <c r="AL13" s="640">
        <f>IFERROR(VLOOKUP('Non Federal Detail'!$B13, Table3[#All], 3, 0)*'Non Federal Detail'!$AK13, 0)</f>
        <v>0</v>
      </c>
      <c r="AM13" s="650">
        <f>IF('Non Federal Detail'!$H13='Non Federal Detail'!$O13, 1,0)</f>
        <v>1</v>
      </c>
      <c r="AN13" s="646">
        <f>IF('Non Federal Detail'!$O13='Non Federal Detail'!$V13, 1,0)</f>
        <v>1</v>
      </c>
      <c r="AO13" s="646">
        <f>IF('Non Federal Detail'!$V13='Non Federal Detail'!$AC13, 1,0)</f>
        <v>1</v>
      </c>
      <c r="AP13" s="646">
        <f>IF('Non Federal Detail'!$AC13='Non Federal Detail'!$AJ13, 1,0)</f>
        <v>1</v>
      </c>
      <c r="AQ13" s="639">
        <f t="shared" si="10"/>
        <v>0</v>
      </c>
      <c r="AR13" s="179"/>
      <c r="AW13" s="465"/>
      <c r="AX13" s="465"/>
      <c r="AY13" s="465"/>
      <c r="AZ13" s="465"/>
      <c r="BA13" s="464"/>
      <c r="BB13" s="464"/>
      <c r="BC13" s="464"/>
      <c r="BD13" s="464"/>
    </row>
    <row r="14" spans="1:56" ht="14.25" x14ac:dyDescent="0.2">
      <c r="A14" s="663"/>
      <c r="B14" s="662"/>
      <c r="C14" s="653"/>
      <c r="D14" s="654">
        <v>0</v>
      </c>
      <c r="E14" s="655"/>
      <c r="F14" s="656"/>
      <c r="G14" s="657"/>
      <c r="H14" s="638">
        <f t="shared" si="5"/>
        <v>0</v>
      </c>
      <c r="I14" s="639">
        <f>'Non Federal Detail'!$C14*'Non Federal Detail'!$H14</f>
        <v>0</v>
      </c>
      <c r="J14" s="639">
        <f>IFERROR(VLOOKUP('Non Federal Detail'!$B14, Table3[#All], 3, 0)*'Non Federal Detail'!$I14, 0)</f>
        <v>0</v>
      </c>
      <c r="K14" s="672">
        <f>'Non Federal Detail'!$C14*(1+'Non Federal Detail'!$D14)</f>
        <v>0</v>
      </c>
      <c r="L14" s="656"/>
      <c r="M14" s="656"/>
      <c r="N14" s="657"/>
      <c r="O14" s="638">
        <f t="shared" si="6"/>
        <v>0</v>
      </c>
      <c r="P14" s="639">
        <f>'Non Federal Detail'!$K14*'Non Federal Detail'!$O14</f>
        <v>0</v>
      </c>
      <c r="Q14" s="639">
        <f>IFERROR(VLOOKUP('Non Federal Detail'!$B14, Table3[#All], 3, 0)*'Non Federal Detail'!$P14, 0)</f>
        <v>0</v>
      </c>
      <c r="R14" s="672">
        <f>'Non Federal Detail'!$K14*(1+'Non Federal Detail'!$D14)</f>
        <v>0</v>
      </c>
      <c r="S14" s="656"/>
      <c r="T14" s="656"/>
      <c r="U14" s="657"/>
      <c r="V14" s="638">
        <f t="shared" si="7"/>
        <v>0</v>
      </c>
      <c r="W14" s="639">
        <f>'Non Federal Detail'!$R14*'Non Federal Detail'!$V14</f>
        <v>0</v>
      </c>
      <c r="X14" s="639">
        <f>IFERROR(VLOOKUP('Non Federal Detail'!$B14, Table3[#All], 3, 0)*'Non Federal Detail'!$W14, 0)</f>
        <v>0</v>
      </c>
      <c r="Y14" s="672">
        <f>'Non Federal Detail'!$R14*(1+'Non Federal Detail'!$D14)</f>
        <v>0</v>
      </c>
      <c r="Z14" s="656"/>
      <c r="AA14" s="656"/>
      <c r="AB14" s="657"/>
      <c r="AC14" s="638">
        <f t="shared" si="8"/>
        <v>0</v>
      </c>
      <c r="AD14" s="639">
        <f>'Non Federal Detail'!$Y14*'Non Federal Detail'!$AC14</f>
        <v>0</v>
      </c>
      <c r="AE14" s="639">
        <f>IFERROR(VLOOKUP('Non Federal Detail'!$B14, Table3[#All], 3, 0)*'Non Federal Detail'!$AD14, 0)</f>
        <v>0</v>
      </c>
      <c r="AF14" s="672">
        <f>'Non Federal Detail'!$Y14*(1+'Non Federal Detail'!$D14)</f>
        <v>0</v>
      </c>
      <c r="AG14" s="656"/>
      <c r="AH14" s="656"/>
      <c r="AI14" s="657"/>
      <c r="AJ14" s="638">
        <f t="shared" si="9"/>
        <v>0</v>
      </c>
      <c r="AK14" s="639">
        <f>'Non Federal Detail'!$AF14*'Non Federal Detail'!$AJ14</f>
        <v>0</v>
      </c>
      <c r="AL14" s="640">
        <f>IFERROR(VLOOKUP('Non Federal Detail'!$B14, Table3[#All], 3, 0)*'Non Federal Detail'!$AK14, 0)</f>
        <v>0</v>
      </c>
      <c r="AM14" s="650">
        <f>IF('Non Federal Detail'!$H14='Non Federal Detail'!$O14, 1,0)</f>
        <v>1</v>
      </c>
      <c r="AN14" s="646">
        <f>IF('Non Federal Detail'!$O14='Non Federal Detail'!$V14, 1,0)</f>
        <v>1</v>
      </c>
      <c r="AO14" s="646">
        <f>IF('Non Federal Detail'!$V14='Non Federal Detail'!$AC14, 1,0)</f>
        <v>1</v>
      </c>
      <c r="AP14" s="646">
        <f>IF('Non Federal Detail'!$AC14='Non Federal Detail'!$AJ14, 1,0)</f>
        <v>1</v>
      </c>
      <c r="AQ14" s="639">
        <f t="shared" si="10"/>
        <v>0</v>
      </c>
      <c r="AR14" s="179"/>
      <c r="AW14" s="465"/>
      <c r="AX14" s="465"/>
      <c r="AY14" s="465"/>
      <c r="AZ14" s="465"/>
      <c r="BA14" s="464"/>
      <c r="BB14" s="464"/>
      <c r="BC14" s="464"/>
      <c r="BD14" s="464"/>
    </row>
    <row r="15" spans="1:56" ht="14.25" x14ac:dyDescent="0.2">
      <c r="A15" s="663"/>
      <c r="B15" s="662"/>
      <c r="C15" s="653"/>
      <c r="D15" s="654">
        <v>0</v>
      </c>
      <c r="E15" s="655"/>
      <c r="F15" s="656"/>
      <c r="G15" s="657"/>
      <c r="H15" s="638">
        <f t="shared" si="5"/>
        <v>0</v>
      </c>
      <c r="I15" s="639">
        <f>'Non Federal Detail'!$C15*'Non Federal Detail'!$H15</f>
        <v>0</v>
      </c>
      <c r="J15" s="639">
        <f>IFERROR(VLOOKUP('Non Federal Detail'!$B15, Table3[#All], 3, 0)*'Non Federal Detail'!$I15, 0)</f>
        <v>0</v>
      </c>
      <c r="K15" s="672">
        <f>'Non Federal Detail'!$C15*(1+'Non Federal Detail'!$D15)</f>
        <v>0</v>
      </c>
      <c r="L15" s="656"/>
      <c r="M15" s="656"/>
      <c r="N15" s="657"/>
      <c r="O15" s="638">
        <f t="shared" si="6"/>
        <v>0</v>
      </c>
      <c r="P15" s="639">
        <f>'Non Federal Detail'!$K15*'Non Federal Detail'!$O15</f>
        <v>0</v>
      </c>
      <c r="Q15" s="639">
        <f>IFERROR(VLOOKUP('Non Federal Detail'!$B15, Table3[#All], 3, 0)*'Non Federal Detail'!$P15, 0)</f>
        <v>0</v>
      </c>
      <c r="R15" s="672">
        <f>'Non Federal Detail'!$K15*(1+'Non Federal Detail'!$D15)</f>
        <v>0</v>
      </c>
      <c r="S15" s="656"/>
      <c r="T15" s="656"/>
      <c r="U15" s="657"/>
      <c r="V15" s="638">
        <f t="shared" si="7"/>
        <v>0</v>
      </c>
      <c r="W15" s="639">
        <f>'Non Federal Detail'!$R15*'Non Federal Detail'!$V15</f>
        <v>0</v>
      </c>
      <c r="X15" s="639">
        <f>IFERROR(VLOOKUP('Non Federal Detail'!$B15, Table3[#All], 3, 0)*'Non Federal Detail'!$W15, 0)</f>
        <v>0</v>
      </c>
      <c r="Y15" s="672">
        <f>'Non Federal Detail'!$R15*(1+'Non Federal Detail'!$D15)</f>
        <v>0</v>
      </c>
      <c r="Z15" s="656"/>
      <c r="AA15" s="656"/>
      <c r="AB15" s="657"/>
      <c r="AC15" s="638">
        <f t="shared" si="8"/>
        <v>0</v>
      </c>
      <c r="AD15" s="639">
        <f>'Non Federal Detail'!$Y15*'Non Federal Detail'!$AC15</f>
        <v>0</v>
      </c>
      <c r="AE15" s="639">
        <f>IFERROR(VLOOKUP('Non Federal Detail'!$B15, Table3[#All], 3, 0)*'Non Federal Detail'!$AD15, 0)</f>
        <v>0</v>
      </c>
      <c r="AF15" s="672">
        <f>'Non Federal Detail'!$Y15*(1+'Non Federal Detail'!$D15)</f>
        <v>0</v>
      </c>
      <c r="AG15" s="656"/>
      <c r="AH15" s="656"/>
      <c r="AI15" s="657"/>
      <c r="AJ15" s="638">
        <f t="shared" si="9"/>
        <v>0</v>
      </c>
      <c r="AK15" s="639">
        <f>'Non Federal Detail'!$AF15*'Non Federal Detail'!$AJ15</f>
        <v>0</v>
      </c>
      <c r="AL15" s="640">
        <f>IFERROR(VLOOKUP('Non Federal Detail'!$B15, Table3[#All], 3, 0)*'Non Federal Detail'!$AK15, 0)</f>
        <v>0</v>
      </c>
      <c r="AM15" s="650">
        <f>IF('Non Federal Detail'!$H15='Non Federal Detail'!$O15, 1,0)</f>
        <v>1</v>
      </c>
      <c r="AN15" s="646">
        <f>IF('Non Federal Detail'!$O15='Non Federal Detail'!$V15, 1,0)</f>
        <v>1</v>
      </c>
      <c r="AO15" s="646">
        <f>IF('Non Federal Detail'!$V15='Non Federal Detail'!$AC15, 1,0)</f>
        <v>1</v>
      </c>
      <c r="AP15" s="646">
        <f>IF('Non Federal Detail'!$AC15='Non Federal Detail'!$AJ15, 1,0)</f>
        <v>1</v>
      </c>
      <c r="AQ15" s="639">
        <f t="shared" si="10"/>
        <v>0</v>
      </c>
      <c r="AR15" s="179"/>
      <c r="AW15" s="144"/>
      <c r="AX15" s="144"/>
      <c r="AY15" s="144"/>
      <c r="AZ15" s="144"/>
      <c r="BA15" s="144"/>
      <c r="BB15" s="144"/>
      <c r="BC15" s="144"/>
      <c r="BD15" s="144"/>
    </row>
    <row r="16" spans="1:56" ht="14.25" x14ac:dyDescent="0.2">
      <c r="A16" s="663"/>
      <c r="B16" s="662"/>
      <c r="C16" s="653"/>
      <c r="D16" s="654">
        <v>0</v>
      </c>
      <c r="E16" s="655"/>
      <c r="F16" s="656"/>
      <c r="G16" s="657"/>
      <c r="H16" s="638">
        <f t="shared" si="5"/>
        <v>0</v>
      </c>
      <c r="I16" s="639">
        <f>'Non Federal Detail'!$C16*'Non Federal Detail'!$H16</f>
        <v>0</v>
      </c>
      <c r="J16" s="639">
        <f>IFERROR(VLOOKUP('Non Federal Detail'!$B16, Table3[#All], 3, 0)*'Non Federal Detail'!$I16, 0)</f>
        <v>0</v>
      </c>
      <c r="K16" s="672">
        <f>'Non Federal Detail'!$C16*(1+'Non Federal Detail'!$D16)</f>
        <v>0</v>
      </c>
      <c r="L16" s="656"/>
      <c r="M16" s="656"/>
      <c r="N16" s="657"/>
      <c r="O16" s="638">
        <f t="shared" si="6"/>
        <v>0</v>
      </c>
      <c r="P16" s="639">
        <f>'Non Federal Detail'!$K16*'Non Federal Detail'!$O16</f>
        <v>0</v>
      </c>
      <c r="Q16" s="639">
        <f>IFERROR(VLOOKUP('Non Federal Detail'!$B16, Table3[#All], 3, 0)*'Non Federal Detail'!$P16, 0)</f>
        <v>0</v>
      </c>
      <c r="R16" s="672">
        <f>'Non Federal Detail'!$K16*(1+'Non Federal Detail'!$D16)</f>
        <v>0</v>
      </c>
      <c r="S16" s="656"/>
      <c r="T16" s="656"/>
      <c r="U16" s="657"/>
      <c r="V16" s="638">
        <f t="shared" si="7"/>
        <v>0</v>
      </c>
      <c r="W16" s="639">
        <f>'Non Federal Detail'!$R16*'Non Federal Detail'!$V16</f>
        <v>0</v>
      </c>
      <c r="X16" s="639">
        <f>IFERROR(VLOOKUP('Non Federal Detail'!$B16, Table3[#All], 3, 0)*'Non Federal Detail'!$W16, 0)</f>
        <v>0</v>
      </c>
      <c r="Y16" s="672">
        <f>'Non Federal Detail'!$R16*(1+'Non Federal Detail'!$D16)</f>
        <v>0</v>
      </c>
      <c r="Z16" s="656"/>
      <c r="AA16" s="656"/>
      <c r="AB16" s="657"/>
      <c r="AC16" s="638">
        <f t="shared" si="8"/>
        <v>0</v>
      </c>
      <c r="AD16" s="639">
        <f>'Non Federal Detail'!$Y16*'Non Federal Detail'!$AC16</f>
        <v>0</v>
      </c>
      <c r="AE16" s="639">
        <f>IFERROR(VLOOKUP('Non Federal Detail'!$B16, Table3[#All], 3, 0)*'Non Federal Detail'!$AD16, 0)</f>
        <v>0</v>
      </c>
      <c r="AF16" s="672">
        <f>'Non Federal Detail'!$Y16*(1+'Non Federal Detail'!$D16)</f>
        <v>0</v>
      </c>
      <c r="AG16" s="656"/>
      <c r="AH16" s="656"/>
      <c r="AI16" s="657"/>
      <c r="AJ16" s="638">
        <f t="shared" si="9"/>
        <v>0</v>
      </c>
      <c r="AK16" s="639">
        <f>'Non Federal Detail'!$AF16*'Non Federal Detail'!$AJ16</f>
        <v>0</v>
      </c>
      <c r="AL16" s="640">
        <f>IFERROR(VLOOKUP('Non Federal Detail'!$B16, Table3[#All], 3, 0)*'Non Federal Detail'!$AK16, 0)</f>
        <v>0</v>
      </c>
      <c r="AM16" s="650">
        <f>IF('Non Federal Detail'!$H16='Non Federal Detail'!$O16, 1,0)</f>
        <v>1</v>
      </c>
      <c r="AN16" s="646">
        <f>IF('Non Federal Detail'!$O16='Non Federal Detail'!$V16, 1,0)</f>
        <v>1</v>
      </c>
      <c r="AO16" s="646">
        <f>IF('Non Federal Detail'!$V16='Non Federal Detail'!$AC16, 1,0)</f>
        <v>1</v>
      </c>
      <c r="AP16" s="646">
        <f>IF('Non Federal Detail'!$AC16='Non Federal Detail'!$AJ16, 1,0)</f>
        <v>1</v>
      </c>
      <c r="AQ16" s="639">
        <f t="shared" si="10"/>
        <v>0</v>
      </c>
      <c r="AR16" s="179"/>
      <c r="AW16" s="144"/>
      <c r="AX16" s="144"/>
      <c r="AY16" s="144"/>
      <c r="AZ16" s="144"/>
      <c r="BA16" s="144"/>
      <c r="BB16" s="144"/>
      <c r="BC16" s="144"/>
      <c r="BD16" s="144"/>
    </row>
    <row r="17" spans="1:56 16366:16384" s="144" customFormat="1" ht="14.25" x14ac:dyDescent="0.2">
      <c r="A17" s="661"/>
      <c r="B17" s="662"/>
      <c r="C17" s="653"/>
      <c r="D17" s="654">
        <v>0</v>
      </c>
      <c r="E17" s="655"/>
      <c r="F17" s="656"/>
      <c r="G17" s="657"/>
      <c r="H17" s="638">
        <f t="shared" si="5"/>
        <v>0</v>
      </c>
      <c r="I17" s="639">
        <f>'Non Federal Detail'!$C17*'Non Federal Detail'!$H17</f>
        <v>0</v>
      </c>
      <c r="J17" s="639">
        <f>IFERROR(VLOOKUP('Non Federal Detail'!$B17, Table3[#All], 3, 0)*'Non Federal Detail'!$I17, 0)</f>
        <v>0</v>
      </c>
      <c r="K17" s="672">
        <f>'Non Federal Detail'!$C17*(1+'Non Federal Detail'!$D17)</f>
        <v>0</v>
      </c>
      <c r="L17" s="656"/>
      <c r="M17" s="656"/>
      <c r="N17" s="657"/>
      <c r="O17" s="638">
        <f t="shared" si="6"/>
        <v>0</v>
      </c>
      <c r="P17" s="639">
        <f>'Non Federal Detail'!$K17*'Non Federal Detail'!$O17</f>
        <v>0</v>
      </c>
      <c r="Q17" s="639">
        <f>IFERROR(VLOOKUP('Non Federal Detail'!$B17, Table3[#All], 3, 0)*'Non Federal Detail'!$P17, 0)</f>
        <v>0</v>
      </c>
      <c r="R17" s="672">
        <f>'Non Federal Detail'!$K17*(1+'Non Federal Detail'!$D17)</f>
        <v>0</v>
      </c>
      <c r="S17" s="656"/>
      <c r="T17" s="656"/>
      <c r="U17" s="657"/>
      <c r="V17" s="638">
        <f t="shared" si="7"/>
        <v>0</v>
      </c>
      <c r="W17" s="639">
        <f>'Non Federal Detail'!$R17*'Non Federal Detail'!$V17</f>
        <v>0</v>
      </c>
      <c r="X17" s="639">
        <f>IFERROR(VLOOKUP('Non Federal Detail'!$B17, Table3[#All], 3, 0)*'Non Federal Detail'!$W17, 0)</f>
        <v>0</v>
      </c>
      <c r="Y17" s="672">
        <f>'Non Federal Detail'!$R17*(1+'Non Federal Detail'!$D17)</f>
        <v>0</v>
      </c>
      <c r="Z17" s="656"/>
      <c r="AA17" s="656"/>
      <c r="AB17" s="657"/>
      <c r="AC17" s="638">
        <f t="shared" si="8"/>
        <v>0</v>
      </c>
      <c r="AD17" s="639">
        <f>'Non Federal Detail'!$Y17*'Non Federal Detail'!$AC17</f>
        <v>0</v>
      </c>
      <c r="AE17" s="639">
        <f>IFERROR(VLOOKUP('Non Federal Detail'!$B17, Table3[#All], 3, 0)*'Non Federal Detail'!$AD17, 0)</f>
        <v>0</v>
      </c>
      <c r="AF17" s="672">
        <f>'Non Federal Detail'!$Y17*(1+'Non Federal Detail'!$D17)</f>
        <v>0</v>
      </c>
      <c r="AG17" s="656"/>
      <c r="AH17" s="656"/>
      <c r="AI17" s="657"/>
      <c r="AJ17" s="638">
        <f t="shared" si="9"/>
        <v>0</v>
      </c>
      <c r="AK17" s="639">
        <f>'Non Federal Detail'!$AF17*'Non Federal Detail'!$AJ17</f>
        <v>0</v>
      </c>
      <c r="AL17" s="640">
        <f>IFERROR(VLOOKUP('Non Federal Detail'!$B17, Table3[#All], 3, 0)*'Non Federal Detail'!$AK17, 0)</f>
        <v>0</v>
      </c>
      <c r="AM17" s="650">
        <f>IF('Non Federal Detail'!$H17='Non Federal Detail'!$O17, 1,0)</f>
        <v>1</v>
      </c>
      <c r="AN17" s="646">
        <f>IF('Non Federal Detail'!$O17='Non Federal Detail'!$V17, 1,0)</f>
        <v>1</v>
      </c>
      <c r="AO17" s="646">
        <f>IF('Non Federal Detail'!$V17='Non Federal Detail'!$AC17, 1,0)</f>
        <v>1</v>
      </c>
      <c r="AP17" s="646">
        <f>IF('Non Federal Detail'!$AC17='Non Federal Detail'!$AJ17, 1,0)</f>
        <v>1</v>
      </c>
      <c r="AQ17" s="639">
        <f t="shared" si="10"/>
        <v>0</v>
      </c>
      <c r="AR17" s="67"/>
      <c r="AS17"/>
      <c r="AT17"/>
      <c r="AU17"/>
      <c r="AV17"/>
    </row>
    <row r="18" spans="1:56 16366:16384" s="144" customFormat="1" ht="14.25" x14ac:dyDescent="0.2">
      <c r="A18" s="663"/>
      <c r="B18" s="662"/>
      <c r="C18" s="653"/>
      <c r="D18" s="654">
        <v>0</v>
      </c>
      <c r="E18" s="655"/>
      <c r="F18" s="656"/>
      <c r="G18" s="657"/>
      <c r="H18" s="638">
        <f t="shared" si="5"/>
        <v>0</v>
      </c>
      <c r="I18" s="639">
        <f>'Non Federal Detail'!$C18*'Non Federal Detail'!$H18</f>
        <v>0</v>
      </c>
      <c r="J18" s="639">
        <f>IFERROR(VLOOKUP('Non Federal Detail'!$B18, Table3[#All], 3, 0)*'Non Federal Detail'!$I18, 0)</f>
        <v>0</v>
      </c>
      <c r="K18" s="672">
        <f>'Non Federal Detail'!$C18*(1+'Non Federal Detail'!$D18)</f>
        <v>0</v>
      </c>
      <c r="L18" s="656"/>
      <c r="M18" s="656"/>
      <c r="N18" s="657"/>
      <c r="O18" s="638">
        <f t="shared" si="6"/>
        <v>0</v>
      </c>
      <c r="P18" s="639">
        <f>'Non Federal Detail'!$K18*'Non Federal Detail'!$O18</f>
        <v>0</v>
      </c>
      <c r="Q18" s="639">
        <f>IFERROR(VLOOKUP('Non Federal Detail'!$B18, Table3[#All], 3, 0)*'Non Federal Detail'!$P18, 0)</f>
        <v>0</v>
      </c>
      <c r="R18" s="672">
        <f>'Non Federal Detail'!$K18*(1+'Non Federal Detail'!$D18)</f>
        <v>0</v>
      </c>
      <c r="S18" s="656"/>
      <c r="T18" s="656"/>
      <c r="U18" s="657"/>
      <c r="V18" s="638">
        <f t="shared" si="7"/>
        <v>0</v>
      </c>
      <c r="W18" s="639">
        <f>'Non Federal Detail'!$R18*'Non Federal Detail'!$V18</f>
        <v>0</v>
      </c>
      <c r="X18" s="639">
        <f>IFERROR(VLOOKUP('Non Federal Detail'!$B18, Table3[#All], 3, 0)*'Non Federal Detail'!$W18, 0)</f>
        <v>0</v>
      </c>
      <c r="Y18" s="672">
        <f>'Non Federal Detail'!$R18*(1+'Non Federal Detail'!$D18)</f>
        <v>0</v>
      </c>
      <c r="Z18" s="656"/>
      <c r="AA18" s="656"/>
      <c r="AB18" s="657"/>
      <c r="AC18" s="638">
        <f t="shared" si="8"/>
        <v>0</v>
      </c>
      <c r="AD18" s="639">
        <f>'Non Federal Detail'!$Y18*'Non Federal Detail'!$AC18</f>
        <v>0</v>
      </c>
      <c r="AE18" s="639">
        <f>IFERROR(VLOOKUP('Non Federal Detail'!$B18, Table3[#All], 3, 0)*'Non Federal Detail'!$AD18, 0)</f>
        <v>0</v>
      </c>
      <c r="AF18" s="672">
        <f>'Non Federal Detail'!$Y18*(1+'Non Federal Detail'!$D18)</f>
        <v>0</v>
      </c>
      <c r="AG18" s="656"/>
      <c r="AH18" s="656"/>
      <c r="AI18" s="657"/>
      <c r="AJ18" s="638">
        <f t="shared" si="9"/>
        <v>0</v>
      </c>
      <c r="AK18" s="639">
        <f>'Non Federal Detail'!$AF18*'Non Federal Detail'!$AJ18</f>
        <v>0</v>
      </c>
      <c r="AL18" s="640">
        <f>IFERROR(VLOOKUP('Non Federal Detail'!$B18, Table3[#All], 3, 0)*'Non Federal Detail'!$AK18, 0)</f>
        <v>0</v>
      </c>
      <c r="AM18" s="650">
        <f>IF('Non Federal Detail'!$H18='Non Federal Detail'!$O18, 1,0)</f>
        <v>1</v>
      </c>
      <c r="AN18" s="646">
        <f>IF('Non Federal Detail'!$O18='Non Federal Detail'!$V18, 1,0)</f>
        <v>1</v>
      </c>
      <c r="AO18" s="646">
        <f>IF('Non Federal Detail'!$V18='Non Federal Detail'!$AC18, 1,0)</f>
        <v>1</v>
      </c>
      <c r="AP18" s="646">
        <f>IF('Non Federal Detail'!$AC18='Non Federal Detail'!$AJ18, 1,0)</f>
        <v>1</v>
      </c>
      <c r="AQ18" s="639">
        <f t="shared" si="10"/>
        <v>0</v>
      </c>
      <c r="AR18" s="67"/>
      <c r="AS18"/>
      <c r="AT18"/>
      <c r="AU18"/>
      <c r="AV18"/>
    </row>
    <row r="19" spans="1:56 16366:16384" s="144" customFormat="1" ht="14.25" x14ac:dyDescent="0.2">
      <c r="A19" s="663"/>
      <c r="B19" s="662"/>
      <c r="C19" s="653"/>
      <c r="D19" s="654">
        <v>0</v>
      </c>
      <c r="E19" s="655"/>
      <c r="F19" s="656"/>
      <c r="G19" s="657"/>
      <c r="H19" s="638">
        <f t="shared" si="5"/>
        <v>0</v>
      </c>
      <c r="I19" s="639">
        <f>'Non Federal Detail'!$C19*'Non Federal Detail'!$H19</f>
        <v>0</v>
      </c>
      <c r="J19" s="639">
        <f>IFERROR(VLOOKUP('Non Federal Detail'!$B19, Table3[#All], 3, 0)*'Non Federal Detail'!$I19, 0)</f>
        <v>0</v>
      </c>
      <c r="K19" s="672">
        <f>'Non Federal Detail'!$C19*(1+'Non Federal Detail'!$D19)</f>
        <v>0</v>
      </c>
      <c r="L19" s="656"/>
      <c r="M19" s="656"/>
      <c r="N19" s="657"/>
      <c r="O19" s="638">
        <f t="shared" si="6"/>
        <v>0</v>
      </c>
      <c r="P19" s="639">
        <f>'Non Federal Detail'!$K19*'Non Federal Detail'!$O19</f>
        <v>0</v>
      </c>
      <c r="Q19" s="639">
        <f>IFERROR(VLOOKUP('Non Federal Detail'!$B19, Table3[#All], 3, 0)*'Non Federal Detail'!$P19, 0)</f>
        <v>0</v>
      </c>
      <c r="R19" s="672">
        <f>'Non Federal Detail'!$K19*(1+'Non Federal Detail'!$D19)</f>
        <v>0</v>
      </c>
      <c r="S19" s="656"/>
      <c r="T19" s="656"/>
      <c r="U19" s="657"/>
      <c r="V19" s="638">
        <f t="shared" si="7"/>
        <v>0</v>
      </c>
      <c r="W19" s="639">
        <f>'Non Federal Detail'!$R19*'Non Federal Detail'!$V19</f>
        <v>0</v>
      </c>
      <c r="X19" s="639">
        <f>IFERROR(VLOOKUP('Non Federal Detail'!$B19, Table3[#All], 3, 0)*'Non Federal Detail'!$W19, 0)</f>
        <v>0</v>
      </c>
      <c r="Y19" s="672">
        <f>'Non Federal Detail'!$R19*(1+'Non Federal Detail'!$D19)</f>
        <v>0</v>
      </c>
      <c r="Z19" s="656"/>
      <c r="AA19" s="656"/>
      <c r="AB19" s="657"/>
      <c r="AC19" s="638">
        <f t="shared" si="8"/>
        <v>0</v>
      </c>
      <c r="AD19" s="639">
        <f>'Non Federal Detail'!$Y19*'Non Federal Detail'!$AC19</f>
        <v>0</v>
      </c>
      <c r="AE19" s="639">
        <f>IFERROR(VLOOKUP('Non Federal Detail'!$B19, Table3[#All], 3, 0)*'Non Federal Detail'!$AD19, 0)</f>
        <v>0</v>
      </c>
      <c r="AF19" s="672">
        <f>'Non Federal Detail'!$Y19*(1+'Non Federal Detail'!$D19)</f>
        <v>0</v>
      </c>
      <c r="AG19" s="656"/>
      <c r="AH19" s="656"/>
      <c r="AI19" s="657"/>
      <c r="AJ19" s="638">
        <f t="shared" si="9"/>
        <v>0</v>
      </c>
      <c r="AK19" s="639">
        <f>'Non Federal Detail'!$AF19*'Non Federal Detail'!$AJ19</f>
        <v>0</v>
      </c>
      <c r="AL19" s="640">
        <f>IFERROR(VLOOKUP('Non Federal Detail'!$B19, Table3[#All], 3, 0)*'Non Federal Detail'!$AK19, 0)</f>
        <v>0</v>
      </c>
      <c r="AM19" s="650">
        <f>IF('Non Federal Detail'!$H19='Non Federal Detail'!$O19, 1,0)</f>
        <v>1</v>
      </c>
      <c r="AN19" s="646">
        <f>IF('Non Federal Detail'!$O19='Non Federal Detail'!$V19, 1,0)</f>
        <v>1</v>
      </c>
      <c r="AO19" s="646">
        <f>IF('Non Federal Detail'!$V19='Non Federal Detail'!$AC19, 1,0)</f>
        <v>1</v>
      </c>
      <c r="AP19" s="646">
        <f>IF('Non Federal Detail'!$AC19='Non Federal Detail'!$AJ19, 1,0)</f>
        <v>1</v>
      </c>
      <c r="AQ19" s="639">
        <f t="shared" si="10"/>
        <v>0</v>
      </c>
      <c r="AR19" s="67"/>
      <c r="AS19"/>
      <c r="AT19"/>
      <c r="AU19"/>
      <c r="AV19"/>
      <c r="AW19"/>
      <c r="AX19"/>
      <c r="AY19"/>
      <c r="AZ19"/>
      <c r="BA19"/>
      <c r="BB19"/>
      <c r="BC19"/>
      <c r="BD19"/>
    </row>
    <row r="20" spans="1:56 16366:16384" s="144" customFormat="1" ht="14.25" x14ac:dyDescent="0.2">
      <c r="A20" s="663"/>
      <c r="B20" s="662"/>
      <c r="C20" s="653"/>
      <c r="D20" s="654">
        <v>0</v>
      </c>
      <c r="E20" s="655"/>
      <c r="F20" s="656"/>
      <c r="G20" s="657"/>
      <c r="H20" s="638">
        <f t="shared" si="5"/>
        <v>0</v>
      </c>
      <c r="I20" s="639">
        <f>'Non Federal Detail'!$C20*'Non Federal Detail'!$H20</f>
        <v>0</v>
      </c>
      <c r="J20" s="639">
        <f>IFERROR(VLOOKUP('Non Federal Detail'!$B20, Table3[#All], 3, 0)*'Non Federal Detail'!$I20, 0)</f>
        <v>0</v>
      </c>
      <c r="K20" s="672">
        <f>'Non Federal Detail'!$C20*(1+'Non Federal Detail'!$D20)</f>
        <v>0</v>
      </c>
      <c r="L20" s="656"/>
      <c r="M20" s="656"/>
      <c r="N20" s="657"/>
      <c r="O20" s="638">
        <f t="shared" si="6"/>
        <v>0</v>
      </c>
      <c r="P20" s="639">
        <f>'Non Federal Detail'!$K20*'Non Federal Detail'!$O20</f>
        <v>0</v>
      </c>
      <c r="Q20" s="639">
        <f>IFERROR(VLOOKUP('Non Federal Detail'!$B20, Table3[#All], 3, 0)*'Non Federal Detail'!$P20, 0)</f>
        <v>0</v>
      </c>
      <c r="R20" s="672">
        <f>'Non Federal Detail'!$K20*(1+'Non Federal Detail'!$D20)</f>
        <v>0</v>
      </c>
      <c r="S20" s="656"/>
      <c r="T20" s="656"/>
      <c r="U20" s="657"/>
      <c r="V20" s="638">
        <f t="shared" si="7"/>
        <v>0</v>
      </c>
      <c r="W20" s="639">
        <f>'Non Federal Detail'!$R20*'Non Federal Detail'!$V20</f>
        <v>0</v>
      </c>
      <c r="X20" s="639">
        <f>IFERROR(VLOOKUP('Non Federal Detail'!$B20, Table3[#All], 3, 0)*'Non Federal Detail'!$W20, 0)</f>
        <v>0</v>
      </c>
      <c r="Y20" s="672">
        <f>'Non Federal Detail'!$R20*(1+'Non Federal Detail'!$D20)</f>
        <v>0</v>
      </c>
      <c r="Z20" s="656"/>
      <c r="AA20" s="656"/>
      <c r="AB20" s="657"/>
      <c r="AC20" s="638">
        <f t="shared" si="8"/>
        <v>0</v>
      </c>
      <c r="AD20" s="639">
        <f>'Non Federal Detail'!$Y20*'Non Federal Detail'!$AC20</f>
        <v>0</v>
      </c>
      <c r="AE20" s="639">
        <f>IFERROR(VLOOKUP('Non Federal Detail'!$B20, Table3[#All], 3, 0)*'Non Federal Detail'!$AD20, 0)</f>
        <v>0</v>
      </c>
      <c r="AF20" s="672">
        <f>'Non Federal Detail'!$Y20*(1+'Non Federal Detail'!$D20)</f>
        <v>0</v>
      </c>
      <c r="AG20" s="656"/>
      <c r="AH20" s="656"/>
      <c r="AI20" s="657"/>
      <c r="AJ20" s="638">
        <f t="shared" si="9"/>
        <v>0</v>
      </c>
      <c r="AK20" s="639">
        <f>'Non Federal Detail'!$AF20*'Non Federal Detail'!$AJ20</f>
        <v>0</v>
      </c>
      <c r="AL20" s="640">
        <f>IFERROR(VLOOKUP('Non Federal Detail'!$B20, Table3[#All], 3, 0)*'Non Federal Detail'!$AK20, 0)</f>
        <v>0</v>
      </c>
      <c r="AM20" s="650">
        <f>IF('Non Federal Detail'!$H20='Non Federal Detail'!$O20, 1,0)</f>
        <v>1</v>
      </c>
      <c r="AN20" s="646">
        <f>IF('Non Federal Detail'!$O20='Non Federal Detail'!$V20, 1,0)</f>
        <v>1</v>
      </c>
      <c r="AO20" s="646">
        <f>IF('Non Federal Detail'!$V20='Non Federal Detail'!$AC20, 1,0)</f>
        <v>1</v>
      </c>
      <c r="AP20" s="646">
        <f>IF('Non Federal Detail'!$AC20='Non Federal Detail'!$AJ20, 1,0)</f>
        <v>1</v>
      </c>
      <c r="AQ20" s="639">
        <f t="shared" si="10"/>
        <v>0</v>
      </c>
      <c r="AR20" s="67"/>
      <c r="AS20"/>
      <c r="AT20"/>
      <c r="AU20"/>
      <c r="AV20"/>
    </row>
    <row r="21" spans="1:56 16366:16384" ht="14.25" x14ac:dyDescent="0.2">
      <c r="A21" s="663"/>
      <c r="B21" s="662"/>
      <c r="C21" s="653"/>
      <c r="D21" s="654">
        <v>0</v>
      </c>
      <c r="E21" s="655"/>
      <c r="F21" s="656"/>
      <c r="G21" s="657"/>
      <c r="H21" s="638">
        <f t="shared" si="5"/>
        <v>0</v>
      </c>
      <c r="I21" s="639">
        <f>'Non Federal Detail'!$C21*'Non Federal Detail'!$H21</f>
        <v>0</v>
      </c>
      <c r="J21" s="639">
        <f>IFERROR(VLOOKUP('Non Federal Detail'!$B21, Table3[#All], 3, 0)*'Non Federal Detail'!$I21, 0)</f>
        <v>0</v>
      </c>
      <c r="K21" s="672">
        <f>'Non Federal Detail'!$C21*(1+'Non Federal Detail'!$D21)</f>
        <v>0</v>
      </c>
      <c r="L21" s="656"/>
      <c r="M21" s="656"/>
      <c r="N21" s="657"/>
      <c r="O21" s="638">
        <f t="shared" si="6"/>
        <v>0</v>
      </c>
      <c r="P21" s="639">
        <f>'Non Federal Detail'!$K21*'Non Federal Detail'!$O21</f>
        <v>0</v>
      </c>
      <c r="Q21" s="639">
        <f>IFERROR(VLOOKUP('Non Federal Detail'!$B21, Table3[#All], 3, 0)*'Non Federal Detail'!$P21, 0)</f>
        <v>0</v>
      </c>
      <c r="R21" s="672">
        <f>'Non Federal Detail'!$K21*(1+'Non Federal Detail'!$D21)</f>
        <v>0</v>
      </c>
      <c r="S21" s="656"/>
      <c r="T21" s="656"/>
      <c r="U21" s="657"/>
      <c r="V21" s="638">
        <f t="shared" si="7"/>
        <v>0</v>
      </c>
      <c r="W21" s="639">
        <f>'Non Federal Detail'!$R21*'Non Federal Detail'!$V21</f>
        <v>0</v>
      </c>
      <c r="X21" s="639">
        <f>IFERROR(VLOOKUP('Non Federal Detail'!$B21, Table3[#All], 3, 0)*'Non Federal Detail'!$W21, 0)</f>
        <v>0</v>
      </c>
      <c r="Y21" s="672">
        <f>'Non Federal Detail'!$R21*(1+'Non Federal Detail'!$D21)</f>
        <v>0</v>
      </c>
      <c r="Z21" s="656"/>
      <c r="AA21" s="656"/>
      <c r="AB21" s="657"/>
      <c r="AC21" s="638">
        <f t="shared" si="8"/>
        <v>0</v>
      </c>
      <c r="AD21" s="639">
        <f>'Non Federal Detail'!$Y21*'Non Federal Detail'!$AC21</f>
        <v>0</v>
      </c>
      <c r="AE21" s="639">
        <f>IFERROR(VLOOKUP('Non Federal Detail'!$B21, Table3[#All], 3, 0)*'Non Federal Detail'!$AD21, 0)</f>
        <v>0</v>
      </c>
      <c r="AF21" s="672">
        <f>'Non Federal Detail'!$Y21*(1+'Non Federal Detail'!$D21)</f>
        <v>0</v>
      </c>
      <c r="AG21" s="656"/>
      <c r="AH21" s="656"/>
      <c r="AI21" s="657"/>
      <c r="AJ21" s="638">
        <f t="shared" si="9"/>
        <v>0</v>
      </c>
      <c r="AK21" s="639">
        <f>'Non Federal Detail'!$AF21*'Non Federal Detail'!$AJ21</f>
        <v>0</v>
      </c>
      <c r="AL21" s="640">
        <f>IFERROR(VLOOKUP('Non Federal Detail'!$B21, Table3[#All], 3, 0)*'Non Federal Detail'!$AK21, 0)</f>
        <v>0</v>
      </c>
      <c r="AM21" s="650">
        <f>IF('Non Federal Detail'!$H21='Non Federal Detail'!$O21, 1,0)</f>
        <v>1</v>
      </c>
      <c r="AN21" s="646">
        <f>IF('Non Federal Detail'!$O21='Non Federal Detail'!$V21, 1,0)</f>
        <v>1</v>
      </c>
      <c r="AO21" s="646">
        <f>IF('Non Federal Detail'!$V21='Non Federal Detail'!$AC21, 1,0)</f>
        <v>1</v>
      </c>
      <c r="AP21" s="646">
        <f>IF('Non Federal Detail'!$AC21='Non Federal Detail'!$AJ21, 1,0)</f>
        <v>1</v>
      </c>
      <c r="AQ21" s="639">
        <f t="shared" si="10"/>
        <v>0</v>
      </c>
      <c r="AR21" s="179"/>
    </row>
    <row r="22" spans="1:56 16366:16384" s="144" customFormat="1" ht="14.25" x14ac:dyDescent="0.2">
      <c r="A22" s="663"/>
      <c r="B22" s="662"/>
      <c r="C22" s="653"/>
      <c r="D22" s="654">
        <v>0</v>
      </c>
      <c r="E22" s="655"/>
      <c r="F22" s="656"/>
      <c r="G22" s="657"/>
      <c r="H22" s="638">
        <f t="shared" si="5"/>
        <v>0</v>
      </c>
      <c r="I22" s="639">
        <f>'Non Federal Detail'!$C22*'Non Federal Detail'!$H22</f>
        <v>0</v>
      </c>
      <c r="J22" s="639">
        <f>IFERROR(VLOOKUP('Non Federal Detail'!$B22, Table3[#All], 3, 0)*'Non Federal Detail'!$I22, 0)</f>
        <v>0</v>
      </c>
      <c r="K22" s="672">
        <f>'Non Federal Detail'!$C22*(1+'Non Federal Detail'!$D22)</f>
        <v>0</v>
      </c>
      <c r="L22" s="656"/>
      <c r="M22" s="656"/>
      <c r="N22" s="657"/>
      <c r="O22" s="638">
        <f t="shared" si="6"/>
        <v>0</v>
      </c>
      <c r="P22" s="639">
        <f>'Non Federal Detail'!$K22*'Non Federal Detail'!$O22</f>
        <v>0</v>
      </c>
      <c r="Q22" s="639">
        <f>IFERROR(VLOOKUP('Non Federal Detail'!$B22, Table3[#All], 3, 0)*'Non Federal Detail'!$P22, 0)</f>
        <v>0</v>
      </c>
      <c r="R22" s="672">
        <f>'Non Federal Detail'!$K22*(1+'Non Federal Detail'!$D22)</f>
        <v>0</v>
      </c>
      <c r="S22" s="656"/>
      <c r="T22" s="656"/>
      <c r="U22" s="657"/>
      <c r="V22" s="638">
        <f t="shared" si="7"/>
        <v>0</v>
      </c>
      <c r="W22" s="639">
        <f>'Non Federal Detail'!$R22*'Non Federal Detail'!$V22</f>
        <v>0</v>
      </c>
      <c r="X22" s="639">
        <f>IFERROR(VLOOKUP('Non Federal Detail'!$B22, Table3[#All], 3, 0)*'Non Federal Detail'!$W22, 0)</f>
        <v>0</v>
      </c>
      <c r="Y22" s="672">
        <f>'Non Federal Detail'!$R22*(1+'Non Federal Detail'!$D22)</f>
        <v>0</v>
      </c>
      <c r="Z22" s="656"/>
      <c r="AA22" s="656"/>
      <c r="AB22" s="657"/>
      <c r="AC22" s="638">
        <f t="shared" si="8"/>
        <v>0</v>
      </c>
      <c r="AD22" s="639">
        <f>'Non Federal Detail'!$Y22*'Non Federal Detail'!$AC22</f>
        <v>0</v>
      </c>
      <c r="AE22" s="639">
        <f>IFERROR(VLOOKUP('Non Federal Detail'!$B22, Table3[#All], 3, 0)*'Non Federal Detail'!$AD22, 0)</f>
        <v>0</v>
      </c>
      <c r="AF22" s="672">
        <f>'Non Federal Detail'!$Y22*(1+'Non Federal Detail'!$D22)</f>
        <v>0</v>
      </c>
      <c r="AG22" s="656"/>
      <c r="AH22" s="656"/>
      <c r="AI22" s="657"/>
      <c r="AJ22" s="638">
        <f t="shared" si="9"/>
        <v>0</v>
      </c>
      <c r="AK22" s="639">
        <f>'Non Federal Detail'!$AF22*'Non Federal Detail'!$AJ22</f>
        <v>0</v>
      </c>
      <c r="AL22" s="640">
        <f>IFERROR(VLOOKUP('Non Federal Detail'!$B22, Table3[#All], 3, 0)*'Non Federal Detail'!$AK22, 0)</f>
        <v>0</v>
      </c>
      <c r="AM22" s="650">
        <f>IF('Non Federal Detail'!$H22='Non Federal Detail'!$O22, 1,0)</f>
        <v>1</v>
      </c>
      <c r="AN22" s="646">
        <f>IF('Non Federal Detail'!$O22='Non Federal Detail'!$V22, 1,0)</f>
        <v>1</v>
      </c>
      <c r="AO22" s="646">
        <f>IF('Non Federal Detail'!$V22='Non Federal Detail'!$AC22, 1,0)</f>
        <v>1</v>
      </c>
      <c r="AP22" s="646">
        <f>IF('Non Federal Detail'!$AC22='Non Federal Detail'!$AJ22, 1,0)</f>
        <v>1</v>
      </c>
      <c r="AQ22" s="639">
        <f t="shared" si="10"/>
        <v>0</v>
      </c>
      <c r="AR22" s="67"/>
      <c r="AS22"/>
      <c r="AT22"/>
      <c r="AU22"/>
      <c r="AV22"/>
      <c r="AW22"/>
      <c r="AX22"/>
      <c r="AY22"/>
      <c r="AZ22"/>
      <c r="BA22"/>
      <c r="BB22"/>
      <c r="BC22"/>
      <c r="BD22"/>
    </row>
    <row r="23" spans="1:56 16366:16384" ht="14.25" x14ac:dyDescent="0.2">
      <c r="A23" s="661"/>
      <c r="B23" s="662"/>
      <c r="C23" s="653"/>
      <c r="D23" s="654">
        <v>0</v>
      </c>
      <c r="E23" s="655"/>
      <c r="F23" s="656"/>
      <c r="G23" s="657"/>
      <c r="H23" s="638">
        <f t="shared" si="5"/>
        <v>0</v>
      </c>
      <c r="I23" s="639">
        <f>'Non Federal Detail'!$C23*'Non Federal Detail'!$H23</f>
        <v>0</v>
      </c>
      <c r="J23" s="639">
        <f>IFERROR(VLOOKUP('Non Federal Detail'!$B23, Table3[#All], 3, 0)*'Non Federal Detail'!$I23, 0)</f>
        <v>0</v>
      </c>
      <c r="K23" s="672">
        <f>'Non Federal Detail'!$C23*(1+'Non Federal Detail'!$D23)</f>
        <v>0</v>
      </c>
      <c r="L23" s="656"/>
      <c r="M23" s="656"/>
      <c r="N23" s="657"/>
      <c r="O23" s="638">
        <f t="shared" si="6"/>
        <v>0</v>
      </c>
      <c r="P23" s="639">
        <f>'Non Federal Detail'!$K23*'Non Federal Detail'!$O23</f>
        <v>0</v>
      </c>
      <c r="Q23" s="639">
        <f>IFERROR(VLOOKUP('Non Federal Detail'!$B23, Table3[#All], 3, 0)*'Non Federal Detail'!$P23, 0)</f>
        <v>0</v>
      </c>
      <c r="R23" s="672">
        <f>'Non Federal Detail'!$K23*(1+'Non Federal Detail'!$D23)</f>
        <v>0</v>
      </c>
      <c r="S23" s="656"/>
      <c r="T23" s="656"/>
      <c r="U23" s="657"/>
      <c r="V23" s="638">
        <f t="shared" si="7"/>
        <v>0</v>
      </c>
      <c r="W23" s="639">
        <f>'Non Federal Detail'!$R23*'Non Federal Detail'!$V23</f>
        <v>0</v>
      </c>
      <c r="X23" s="639">
        <f>IFERROR(VLOOKUP('Non Federal Detail'!$B23, Table3[#All], 3, 0)*'Non Federal Detail'!$W23, 0)</f>
        <v>0</v>
      </c>
      <c r="Y23" s="672">
        <f>'Non Federal Detail'!$R23*(1+'Non Federal Detail'!$D23)</f>
        <v>0</v>
      </c>
      <c r="Z23" s="656"/>
      <c r="AA23" s="656"/>
      <c r="AB23" s="657"/>
      <c r="AC23" s="638">
        <f t="shared" si="8"/>
        <v>0</v>
      </c>
      <c r="AD23" s="639">
        <f>'Non Federal Detail'!$Y23*'Non Federal Detail'!$AC23</f>
        <v>0</v>
      </c>
      <c r="AE23" s="639">
        <f>IFERROR(VLOOKUP('Non Federal Detail'!$B23, Table3[#All], 3, 0)*'Non Federal Detail'!$AD23, 0)</f>
        <v>0</v>
      </c>
      <c r="AF23" s="672">
        <f>'Non Federal Detail'!$Y23*(1+'Non Federal Detail'!$D23)</f>
        <v>0</v>
      </c>
      <c r="AG23" s="656"/>
      <c r="AH23" s="656"/>
      <c r="AI23" s="657"/>
      <c r="AJ23" s="638">
        <f t="shared" si="9"/>
        <v>0</v>
      </c>
      <c r="AK23" s="639">
        <f>'Non Federal Detail'!$AF23*'Non Federal Detail'!$AJ23</f>
        <v>0</v>
      </c>
      <c r="AL23" s="640">
        <f>IFERROR(VLOOKUP('Non Federal Detail'!$B23, Table3[#All], 3, 0)*'Non Federal Detail'!$AK23, 0)</f>
        <v>0</v>
      </c>
      <c r="AM23" s="650">
        <f>IF('Non Federal Detail'!$H23='Non Federal Detail'!$O23, 1,0)</f>
        <v>1</v>
      </c>
      <c r="AN23" s="646">
        <f>IF('Non Federal Detail'!$O23='Non Federal Detail'!$V23, 1,0)</f>
        <v>1</v>
      </c>
      <c r="AO23" s="646">
        <f>IF('Non Federal Detail'!$V23='Non Federal Detail'!$AC23, 1,0)</f>
        <v>1</v>
      </c>
      <c r="AP23" s="646">
        <f>IF('Non Federal Detail'!$AC23='Non Federal Detail'!$AJ23, 1,0)</f>
        <v>1</v>
      </c>
      <c r="AQ23" s="639">
        <f t="shared" si="10"/>
        <v>0</v>
      </c>
      <c r="AR23" s="179"/>
      <c r="AS23" s="144"/>
      <c r="AT23" s="144"/>
      <c r="AU23" s="144"/>
      <c r="AV23" s="144"/>
    </row>
    <row r="24" spans="1:56 16366:16384" ht="14.25" x14ac:dyDescent="0.2">
      <c r="A24" s="661"/>
      <c r="B24" s="662"/>
      <c r="C24" s="653"/>
      <c r="D24" s="654">
        <v>0</v>
      </c>
      <c r="E24" s="655"/>
      <c r="F24" s="656"/>
      <c r="G24" s="657"/>
      <c r="H24" s="638">
        <f t="shared" si="5"/>
        <v>0</v>
      </c>
      <c r="I24" s="639">
        <f>'Non Federal Detail'!$C24*'Non Federal Detail'!$H24</f>
        <v>0</v>
      </c>
      <c r="J24" s="639">
        <f>IFERROR(VLOOKUP('Non Federal Detail'!$B24, Table3[#All], 3, 0)*'Non Federal Detail'!$I24, 0)</f>
        <v>0</v>
      </c>
      <c r="K24" s="672">
        <f>'Non Federal Detail'!$C24*(1+'Non Federal Detail'!$D24)</f>
        <v>0</v>
      </c>
      <c r="L24" s="656"/>
      <c r="M24" s="656"/>
      <c r="N24" s="657"/>
      <c r="O24" s="638">
        <f t="shared" si="6"/>
        <v>0</v>
      </c>
      <c r="P24" s="639">
        <f>'Non Federal Detail'!$K24*'Non Federal Detail'!$O24</f>
        <v>0</v>
      </c>
      <c r="Q24" s="639">
        <f>IFERROR(VLOOKUP('Non Federal Detail'!$B24, Table3[#All], 3, 0)*'Non Federal Detail'!$P24, 0)</f>
        <v>0</v>
      </c>
      <c r="R24" s="672">
        <f>'Non Federal Detail'!$K24*(1+'Non Federal Detail'!$D24)</f>
        <v>0</v>
      </c>
      <c r="S24" s="656"/>
      <c r="T24" s="656"/>
      <c r="U24" s="657"/>
      <c r="V24" s="638">
        <f t="shared" si="7"/>
        <v>0</v>
      </c>
      <c r="W24" s="639">
        <f>'Non Federal Detail'!$R24*'Non Federal Detail'!$V24</f>
        <v>0</v>
      </c>
      <c r="X24" s="639">
        <f>IFERROR(VLOOKUP('Non Federal Detail'!$B24, Table3[#All], 3, 0)*'Non Federal Detail'!$W24, 0)</f>
        <v>0</v>
      </c>
      <c r="Y24" s="672">
        <f>'Non Federal Detail'!$R24*(1+'Non Federal Detail'!$D24)</f>
        <v>0</v>
      </c>
      <c r="Z24" s="656"/>
      <c r="AA24" s="656"/>
      <c r="AB24" s="657"/>
      <c r="AC24" s="638">
        <f t="shared" si="8"/>
        <v>0</v>
      </c>
      <c r="AD24" s="639">
        <f>'Non Federal Detail'!$Y24*'Non Federal Detail'!$AC24</f>
        <v>0</v>
      </c>
      <c r="AE24" s="639">
        <f>IFERROR(VLOOKUP('Non Federal Detail'!$B24, Table3[#All], 3, 0)*'Non Federal Detail'!$AD24, 0)</f>
        <v>0</v>
      </c>
      <c r="AF24" s="672">
        <f>'Non Federal Detail'!$Y24*(1+'Non Federal Detail'!$D24)</f>
        <v>0</v>
      </c>
      <c r="AG24" s="656"/>
      <c r="AH24" s="656"/>
      <c r="AI24" s="657"/>
      <c r="AJ24" s="638">
        <f t="shared" si="9"/>
        <v>0</v>
      </c>
      <c r="AK24" s="639">
        <f>'Non Federal Detail'!$AF24*'Non Federal Detail'!$AJ24</f>
        <v>0</v>
      </c>
      <c r="AL24" s="640">
        <f>IFERROR(VLOOKUP('Non Federal Detail'!$B24, Table3[#All], 3, 0)*'Non Federal Detail'!$AK24, 0)</f>
        <v>0</v>
      </c>
      <c r="AM24" s="650">
        <f>IF('Non Federal Detail'!$H24='Non Federal Detail'!$O24, 1,0)</f>
        <v>1</v>
      </c>
      <c r="AN24" s="646">
        <f>IF('Non Federal Detail'!$O24='Non Federal Detail'!$V24, 1,0)</f>
        <v>1</v>
      </c>
      <c r="AO24" s="646">
        <f>IF('Non Federal Detail'!$V24='Non Federal Detail'!$AC24, 1,0)</f>
        <v>1</v>
      </c>
      <c r="AP24" s="646">
        <f>IF('Non Federal Detail'!$AC24='Non Federal Detail'!$AJ24, 1,0)</f>
        <v>1</v>
      </c>
      <c r="AQ24" s="639">
        <f t="shared" si="10"/>
        <v>0</v>
      </c>
      <c r="AR24" s="179"/>
      <c r="AS24" s="144"/>
      <c r="AT24" s="144"/>
      <c r="AU24" s="144"/>
      <c r="AV24" s="144"/>
    </row>
    <row r="25" spans="1:56 16366:16384" ht="14.25" x14ac:dyDescent="0.2">
      <c r="A25" s="664"/>
      <c r="B25" s="662"/>
      <c r="C25" s="660"/>
      <c r="D25" s="654">
        <v>0</v>
      </c>
      <c r="E25" s="655"/>
      <c r="F25" s="656"/>
      <c r="G25" s="657"/>
      <c r="H25" s="638">
        <f t="shared" si="5"/>
        <v>0</v>
      </c>
      <c r="I25" s="639">
        <f>'Non Federal Detail'!$C25*'Non Federal Detail'!$H25</f>
        <v>0</v>
      </c>
      <c r="J25" s="639">
        <f>IFERROR(VLOOKUP('Non Federal Detail'!$B25, Table3[#All], 3, 0)*'Non Federal Detail'!$I25, 0)</f>
        <v>0</v>
      </c>
      <c r="K25" s="672">
        <f>'Non Federal Detail'!$C25*(1+'Non Federal Detail'!$D25)</f>
        <v>0</v>
      </c>
      <c r="L25" s="656"/>
      <c r="M25" s="656"/>
      <c r="N25" s="657"/>
      <c r="O25" s="638">
        <f t="shared" si="6"/>
        <v>0</v>
      </c>
      <c r="P25" s="639">
        <f>'Non Federal Detail'!$K25*'Non Federal Detail'!$O25</f>
        <v>0</v>
      </c>
      <c r="Q25" s="639">
        <f>IFERROR(VLOOKUP('Non Federal Detail'!$B25, Table3[#All], 3, 0)*'Non Federal Detail'!$P25, 0)</f>
        <v>0</v>
      </c>
      <c r="R25" s="672">
        <f>'Non Federal Detail'!$K25*(1+'Non Federal Detail'!$D25)</f>
        <v>0</v>
      </c>
      <c r="S25" s="656"/>
      <c r="T25" s="656"/>
      <c r="U25" s="657"/>
      <c r="V25" s="638">
        <f t="shared" si="7"/>
        <v>0</v>
      </c>
      <c r="W25" s="639">
        <f>'Non Federal Detail'!$R25*'Non Federal Detail'!$V25</f>
        <v>0</v>
      </c>
      <c r="X25" s="639">
        <f>IFERROR(VLOOKUP('Non Federal Detail'!$B25, Table3[#All], 3, 0)*'Non Federal Detail'!$W25, 0)</f>
        <v>0</v>
      </c>
      <c r="Y25" s="672">
        <f>'Non Federal Detail'!$R25*(1+'Non Federal Detail'!$D25)</f>
        <v>0</v>
      </c>
      <c r="Z25" s="656"/>
      <c r="AA25" s="656"/>
      <c r="AB25" s="657"/>
      <c r="AC25" s="638">
        <f t="shared" si="8"/>
        <v>0</v>
      </c>
      <c r="AD25" s="639">
        <f>'Non Federal Detail'!$Y25*'Non Federal Detail'!$AC25</f>
        <v>0</v>
      </c>
      <c r="AE25" s="639">
        <f>IFERROR(VLOOKUP('Non Federal Detail'!$B25, Table3[#All], 3, 0)*'Non Federal Detail'!$AD25, 0)</f>
        <v>0</v>
      </c>
      <c r="AF25" s="672">
        <f>'Non Federal Detail'!$Y25*(1+'Non Federal Detail'!$D25)</f>
        <v>0</v>
      </c>
      <c r="AG25" s="656"/>
      <c r="AH25" s="656"/>
      <c r="AI25" s="657"/>
      <c r="AJ25" s="638">
        <f t="shared" si="9"/>
        <v>0</v>
      </c>
      <c r="AK25" s="639">
        <f>'Non Federal Detail'!$AF25*'Non Federal Detail'!$AJ25</f>
        <v>0</v>
      </c>
      <c r="AL25" s="640">
        <f>IFERROR(VLOOKUP('Non Federal Detail'!$B25, Table3[#All], 3, 0)*'Non Federal Detail'!$AK25, 0)</f>
        <v>0</v>
      </c>
      <c r="AM25" s="650">
        <f>IF('Non Federal Detail'!$H25='Non Federal Detail'!$O25, 1,0)</f>
        <v>1</v>
      </c>
      <c r="AN25" s="646">
        <f>IF('Non Federal Detail'!$O25='Non Federal Detail'!$V25, 1,0)</f>
        <v>1</v>
      </c>
      <c r="AO25" s="646">
        <f>IF('Non Federal Detail'!$V25='Non Federal Detail'!$AC25, 1,0)</f>
        <v>1</v>
      </c>
      <c r="AP25" s="646">
        <f>IF('Non Federal Detail'!$AC25='Non Federal Detail'!$AJ25, 1,0)</f>
        <v>1</v>
      </c>
      <c r="AQ25" s="639">
        <f t="shared" si="10"/>
        <v>0</v>
      </c>
      <c r="AR25" s="179"/>
    </row>
    <row r="26" spans="1:56 16366:16384" ht="14.25" x14ac:dyDescent="0.2">
      <c r="A26" s="663"/>
      <c r="B26" s="662"/>
      <c r="C26" s="660"/>
      <c r="D26" s="654">
        <v>0</v>
      </c>
      <c r="E26" s="655"/>
      <c r="F26" s="656"/>
      <c r="G26" s="657"/>
      <c r="H26" s="638">
        <f t="shared" si="5"/>
        <v>0</v>
      </c>
      <c r="I26" s="639">
        <f>'Non Federal Detail'!$C26*'Non Federal Detail'!$H26</f>
        <v>0</v>
      </c>
      <c r="J26" s="639">
        <f>IFERROR(VLOOKUP('Non Federal Detail'!$B26, Table3[#All], 3, 0)*'Non Federal Detail'!$I26, 0)</f>
        <v>0</v>
      </c>
      <c r="K26" s="672">
        <f>'Non Federal Detail'!$C26*(1+'Non Federal Detail'!$D26)</f>
        <v>0</v>
      </c>
      <c r="L26" s="656"/>
      <c r="M26" s="656"/>
      <c r="N26" s="657"/>
      <c r="O26" s="638">
        <f t="shared" si="6"/>
        <v>0</v>
      </c>
      <c r="P26" s="639">
        <f>'Non Federal Detail'!$K26*'Non Federal Detail'!$O26</f>
        <v>0</v>
      </c>
      <c r="Q26" s="639">
        <f>IFERROR(VLOOKUP('Non Federal Detail'!$B26, Table3[#All], 3, 0)*'Non Federal Detail'!$P26, 0)</f>
        <v>0</v>
      </c>
      <c r="R26" s="672">
        <f>'Non Federal Detail'!$K26*(1+'Non Federal Detail'!$D26)</f>
        <v>0</v>
      </c>
      <c r="S26" s="656"/>
      <c r="T26" s="656"/>
      <c r="U26" s="657"/>
      <c r="V26" s="638">
        <f t="shared" si="7"/>
        <v>0</v>
      </c>
      <c r="W26" s="639">
        <f>'Non Federal Detail'!$R26*'Non Federal Detail'!$V26</f>
        <v>0</v>
      </c>
      <c r="X26" s="639">
        <f>IFERROR(VLOOKUP('Non Federal Detail'!$B26, Table3[#All], 3, 0)*'Non Federal Detail'!$W26, 0)</f>
        <v>0</v>
      </c>
      <c r="Y26" s="672">
        <f>'Non Federal Detail'!$R26*(1+'Non Federal Detail'!$D26)</f>
        <v>0</v>
      </c>
      <c r="Z26" s="656"/>
      <c r="AA26" s="656"/>
      <c r="AB26" s="657"/>
      <c r="AC26" s="638">
        <f t="shared" si="8"/>
        <v>0</v>
      </c>
      <c r="AD26" s="639">
        <f>'Non Federal Detail'!$Y26*'Non Federal Detail'!$AC26</f>
        <v>0</v>
      </c>
      <c r="AE26" s="639">
        <f>IFERROR(VLOOKUP('Non Federal Detail'!$B26, Table3[#All], 3, 0)*'Non Federal Detail'!$AD26, 0)</f>
        <v>0</v>
      </c>
      <c r="AF26" s="672">
        <f>'Non Federal Detail'!$Y26*(1+'Non Federal Detail'!$D26)</f>
        <v>0</v>
      </c>
      <c r="AG26" s="656"/>
      <c r="AH26" s="656"/>
      <c r="AI26" s="657"/>
      <c r="AJ26" s="638">
        <f t="shared" si="9"/>
        <v>0</v>
      </c>
      <c r="AK26" s="639">
        <f>'Non Federal Detail'!$AF26*'Non Federal Detail'!$AJ26</f>
        <v>0</v>
      </c>
      <c r="AL26" s="640">
        <f>IFERROR(VLOOKUP('Non Federal Detail'!$B26, Table3[#All], 3, 0)*'Non Federal Detail'!$AK26, 0)</f>
        <v>0</v>
      </c>
      <c r="AM26" s="650">
        <f>IF('Non Federal Detail'!$H26='Non Federal Detail'!$O26, 1,0)</f>
        <v>1</v>
      </c>
      <c r="AN26" s="646">
        <f>IF('Non Federal Detail'!$O26='Non Federal Detail'!$V26, 1,0)</f>
        <v>1</v>
      </c>
      <c r="AO26" s="646">
        <f>IF('Non Federal Detail'!$V26='Non Federal Detail'!$AC26, 1,0)</f>
        <v>1</v>
      </c>
      <c r="AP26" s="646">
        <f>IF('Non Federal Detail'!$AC26='Non Federal Detail'!$AJ26, 1,0)</f>
        <v>1</v>
      </c>
      <c r="AQ26" s="639">
        <f t="shared" si="10"/>
        <v>0</v>
      </c>
      <c r="AR26" s="179"/>
    </row>
    <row r="27" spans="1:56 16366:16384" ht="14.25" x14ac:dyDescent="0.2">
      <c r="A27" s="663"/>
      <c r="B27" s="662"/>
      <c r="C27" s="660"/>
      <c r="D27" s="654">
        <v>0</v>
      </c>
      <c r="E27" s="655"/>
      <c r="F27" s="656"/>
      <c r="G27" s="657"/>
      <c r="H27" s="638">
        <f t="shared" si="5"/>
        <v>0</v>
      </c>
      <c r="I27" s="639">
        <f>'Non Federal Detail'!$C27*'Non Federal Detail'!$H27</f>
        <v>0</v>
      </c>
      <c r="J27" s="639">
        <f>IFERROR(VLOOKUP('Non Federal Detail'!$B27, Table3[#All], 3, 0)*'Non Federal Detail'!$I27, 0)</f>
        <v>0</v>
      </c>
      <c r="K27" s="672">
        <f>'Non Federal Detail'!$C27*(1+'Non Federal Detail'!$D27)</f>
        <v>0</v>
      </c>
      <c r="L27" s="656"/>
      <c r="M27" s="656"/>
      <c r="N27" s="657"/>
      <c r="O27" s="638">
        <f t="shared" si="6"/>
        <v>0</v>
      </c>
      <c r="P27" s="639">
        <f>'Non Federal Detail'!$K27*'Non Federal Detail'!$O27</f>
        <v>0</v>
      </c>
      <c r="Q27" s="639">
        <f>IFERROR(VLOOKUP('Non Federal Detail'!$B27, Table3[#All], 3, 0)*'Non Federal Detail'!$P27, 0)</f>
        <v>0</v>
      </c>
      <c r="R27" s="672">
        <f>'Non Federal Detail'!$K27*(1+'Non Federal Detail'!$D27)</f>
        <v>0</v>
      </c>
      <c r="S27" s="656"/>
      <c r="T27" s="656"/>
      <c r="U27" s="657"/>
      <c r="V27" s="638">
        <f t="shared" si="7"/>
        <v>0</v>
      </c>
      <c r="W27" s="639">
        <f>'Non Federal Detail'!$R27*'Non Federal Detail'!$V27</f>
        <v>0</v>
      </c>
      <c r="X27" s="639">
        <f>IFERROR(VLOOKUP('Non Federal Detail'!$B27, Table3[#All], 3, 0)*'Non Federal Detail'!$W27, 0)</f>
        <v>0</v>
      </c>
      <c r="Y27" s="672">
        <f>'Non Federal Detail'!$R27*(1+'Non Federal Detail'!$D27)</f>
        <v>0</v>
      </c>
      <c r="Z27" s="656"/>
      <c r="AA27" s="656"/>
      <c r="AB27" s="657"/>
      <c r="AC27" s="638">
        <f t="shared" si="8"/>
        <v>0</v>
      </c>
      <c r="AD27" s="639">
        <f>'Non Federal Detail'!$Y27*'Non Federal Detail'!$AC27</f>
        <v>0</v>
      </c>
      <c r="AE27" s="639">
        <f>IFERROR(VLOOKUP('Non Federal Detail'!$B27, Table3[#All], 3, 0)*'Non Federal Detail'!$AD27, 0)</f>
        <v>0</v>
      </c>
      <c r="AF27" s="672">
        <f>'Non Federal Detail'!$Y27*(1+'Non Federal Detail'!$D27)</f>
        <v>0</v>
      </c>
      <c r="AG27" s="656"/>
      <c r="AH27" s="656"/>
      <c r="AI27" s="657"/>
      <c r="AJ27" s="638">
        <f t="shared" si="9"/>
        <v>0</v>
      </c>
      <c r="AK27" s="639">
        <f>'Non Federal Detail'!$AF27*'Non Federal Detail'!$AJ27</f>
        <v>0</v>
      </c>
      <c r="AL27" s="640">
        <f>IFERROR(VLOOKUP('Non Federal Detail'!$B27, Table3[#All], 3, 0)*'Non Federal Detail'!$AK27, 0)</f>
        <v>0</v>
      </c>
      <c r="AM27" s="650">
        <f>IF('Non Federal Detail'!$H27='Non Federal Detail'!$O27, 1,0)</f>
        <v>1</v>
      </c>
      <c r="AN27" s="646">
        <f>IF('Non Federal Detail'!$O27='Non Federal Detail'!$V27, 1,0)</f>
        <v>1</v>
      </c>
      <c r="AO27" s="646">
        <f>IF('Non Federal Detail'!$V27='Non Federal Detail'!$AC27, 1,0)</f>
        <v>1</v>
      </c>
      <c r="AP27" s="646">
        <f>IF('Non Federal Detail'!$AC27='Non Federal Detail'!$AJ27, 1,0)</f>
        <v>1</v>
      </c>
      <c r="AQ27" s="639">
        <f t="shared" si="10"/>
        <v>0</v>
      </c>
      <c r="AR27" s="179"/>
    </row>
    <row r="28" spans="1:56 16366:16384" ht="14.25" x14ac:dyDescent="0.2">
      <c r="A28" s="663"/>
      <c r="B28" s="662"/>
      <c r="C28" s="660"/>
      <c r="D28" s="654">
        <v>0</v>
      </c>
      <c r="E28" s="655"/>
      <c r="F28" s="656"/>
      <c r="G28" s="657"/>
      <c r="H28" s="638">
        <f t="shared" si="5"/>
        <v>0</v>
      </c>
      <c r="I28" s="639">
        <f>'Non Federal Detail'!$C28*'Non Federal Detail'!$H28</f>
        <v>0</v>
      </c>
      <c r="J28" s="639">
        <f>IFERROR(VLOOKUP('Non Federal Detail'!$B28, Table3[#All], 3, 0)*'Non Federal Detail'!$I28, 0)</f>
        <v>0</v>
      </c>
      <c r="K28" s="672">
        <f>'Non Federal Detail'!$C28*(1+'Non Federal Detail'!$D28)</f>
        <v>0</v>
      </c>
      <c r="L28" s="656"/>
      <c r="M28" s="656"/>
      <c r="N28" s="657"/>
      <c r="O28" s="638">
        <f t="shared" si="6"/>
        <v>0</v>
      </c>
      <c r="P28" s="639">
        <f>'Non Federal Detail'!$K28*'Non Federal Detail'!$O28</f>
        <v>0</v>
      </c>
      <c r="Q28" s="639">
        <f>IFERROR(VLOOKUP('Non Federal Detail'!$B28, Table3[#All], 3, 0)*'Non Federal Detail'!$P28, 0)</f>
        <v>0</v>
      </c>
      <c r="R28" s="672">
        <f>'Non Federal Detail'!$K28*(1+'Non Federal Detail'!$D28)</f>
        <v>0</v>
      </c>
      <c r="S28" s="656"/>
      <c r="T28" s="656"/>
      <c r="U28" s="657"/>
      <c r="V28" s="638">
        <f t="shared" si="7"/>
        <v>0</v>
      </c>
      <c r="W28" s="639">
        <f>'Non Federal Detail'!$R28*'Non Federal Detail'!$V28</f>
        <v>0</v>
      </c>
      <c r="X28" s="639">
        <f>IFERROR(VLOOKUP('Non Federal Detail'!$B28, Table3[#All], 3, 0)*'Non Federal Detail'!$W28, 0)</f>
        <v>0</v>
      </c>
      <c r="Y28" s="672">
        <f>'Non Federal Detail'!$R28*(1+'Non Federal Detail'!$D28)</f>
        <v>0</v>
      </c>
      <c r="Z28" s="656"/>
      <c r="AA28" s="656"/>
      <c r="AB28" s="657"/>
      <c r="AC28" s="638">
        <f t="shared" si="8"/>
        <v>0</v>
      </c>
      <c r="AD28" s="639">
        <f>'Non Federal Detail'!$Y28*'Non Federal Detail'!$AC28</f>
        <v>0</v>
      </c>
      <c r="AE28" s="639">
        <f>IFERROR(VLOOKUP('Non Federal Detail'!$B28, Table3[#All], 3, 0)*'Non Federal Detail'!$AD28, 0)</f>
        <v>0</v>
      </c>
      <c r="AF28" s="672">
        <f>'Non Federal Detail'!$Y28*(1+'Non Federal Detail'!$D28)</f>
        <v>0</v>
      </c>
      <c r="AG28" s="656"/>
      <c r="AH28" s="656"/>
      <c r="AI28" s="657"/>
      <c r="AJ28" s="638">
        <f t="shared" si="9"/>
        <v>0</v>
      </c>
      <c r="AK28" s="639">
        <f>'Non Federal Detail'!$AF28*'Non Federal Detail'!$AJ28</f>
        <v>0</v>
      </c>
      <c r="AL28" s="640">
        <f>IFERROR(VLOOKUP('Non Federal Detail'!$B28, Table3[#All], 3, 0)*'Non Federal Detail'!$AK28, 0)</f>
        <v>0</v>
      </c>
      <c r="AM28" s="650">
        <f>IF('Non Federal Detail'!$H28='Non Federal Detail'!$O28, 1,0)</f>
        <v>1</v>
      </c>
      <c r="AN28" s="646">
        <f>IF('Non Federal Detail'!$O28='Non Federal Detail'!$V28, 1,0)</f>
        <v>1</v>
      </c>
      <c r="AO28" s="646">
        <f>IF('Non Federal Detail'!$V28='Non Federal Detail'!$AC28, 1,0)</f>
        <v>1</v>
      </c>
      <c r="AP28" s="646">
        <f>IF('Non Federal Detail'!$AC28='Non Federal Detail'!$AJ28, 1,0)</f>
        <v>1</v>
      </c>
      <c r="AQ28" s="639">
        <f t="shared" si="10"/>
        <v>0</v>
      </c>
      <c r="AR28" s="179"/>
      <c r="AW28" s="193"/>
    </row>
    <row r="29" spans="1:56 16366:16384" ht="14.25" x14ac:dyDescent="0.2">
      <c r="A29" s="663"/>
      <c r="B29" s="662"/>
      <c r="C29" s="660"/>
      <c r="D29" s="654">
        <v>0</v>
      </c>
      <c r="E29" s="655"/>
      <c r="F29" s="656"/>
      <c r="G29" s="657"/>
      <c r="H29" s="638">
        <f t="shared" si="5"/>
        <v>0</v>
      </c>
      <c r="I29" s="639">
        <f>'Non Federal Detail'!$C29*'Non Federal Detail'!$H29</f>
        <v>0</v>
      </c>
      <c r="J29" s="639">
        <f>IFERROR(VLOOKUP('Non Federal Detail'!$B29, Table3[#All], 3, 0)*'Non Federal Detail'!$I29, 0)</f>
        <v>0</v>
      </c>
      <c r="K29" s="672">
        <f>'Non Federal Detail'!$C29*(1+'Non Federal Detail'!$D29)</f>
        <v>0</v>
      </c>
      <c r="L29" s="656"/>
      <c r="M29" s="656"/>
      <c r="N29" s="657"/>
      <c r="O29" s="638">
        <f t="shared" si="6"/>
        <v>0</v>
      </c>
      <c r="P29" s="639">
        <f>'Non Federal Detail'!$K29*'Non Federal Detail'!$O29</f>
        <v>0</v>
      </c>
      <c r="Q29" s="639">
        <f>IFERROR(VLOOKUP('Non Federal Detail'!$B29, Table3[#All], 3, 0)*'Non Federal Detail'!$P29, 0)</f>
        <v>0</v>
      </c>
      <c r="R29" s="672">
        <f>'Non Federal Detail'!$K29*(1+'Non Federal Detail'!$D29)</f>
        <v>0</v>
      </c>
      <c r="S29" s="656"/>
      <c r="T29" s="656"/>
      <c r="U29" s="657"/>
      <c r="V29" s="638">
        <f t="shared" si="7"/>
        <v>0</v>
      </c>
      <c r="W29" s="639">
        <f>'Non Federal Detail'!$R29*'Non Federal Detail'!$V29</f>
        <v>0</v>
      </c>
      <c r="X29" s="639">
        <f>IFERROR(VLOOKUP('Non Federal Detail'!$B29, Table3[#All], 3, 0)*'Non Federal Detail'!$W29, 0)</f>
        <v>0</v>
      </c>
      <c r="Y29" s="672">
        <f>'Non Federal Detail'!$R29*(1+'Non Federal Detail'!$D29)</f>
        <v>0</v>
      </c>
      <c r="Z29" s="656"/>
      <c r="AA29" s="656"/>
      <c r="AB29" s="657"/>
      <c r="AC29" s="638">
        <f t="shared" si="8"/>
        <v>0</v>
      </c>
      <c r="AD29" s="639">
        <f>'Non Federal Detail'!$Y29*'Non Federal Detail'!$AC29</f>
        <v>0</v>
      </c>
      <c r="AE29" s="639">
        <f>IFERROR(VLOOKUP('Non Federal Detail'!$B29, Table3[#All], 3, 0)*'Non Federal Detail'!$AD29, 0)</f>
        <v>0</v>
      </c>
      <c r="AF29" s="672">
        <f>'Non Federal Detail'!$Y29*(1+'Non Federal Detail'!$D29)</f>
        <v>0</v>
      </c>
      <c r="AG29" s="656"/>
      <c r="AH29" s="656"/>
      <c r="AI29" s="657"/>
      <c r="AJ29" s="638">
        <f t="shared" si="9"/>
        <v>0</v>
      </c>
      <c r="AK29" s="639">
        <f>'Non Federal Detail'!$AF29*'Non Federal Detail'!$AJ29</f>
        <v>0</v>
      </c>
      <c r="AL29" s="640">
        <f>IFERROR(VLOOKUP('Non Federal Detail'!$B29, Table3[#All], 3, 0)*'Non Federal Detail'!$AK29, 0)</f>
        <v>0</v>
      </c>
      <c r="AM29" s="650">
        <f>IF('Non Federal Detail'!$H29='Non Federal Detail'!$O29, 1,0)</f>
        <v>1</v>
      </c>
      <c r="AN29" s="646">
        <f>IF('Non Federal Detail'!$O29='Non Federal Detail'!$V29, 1,0)</f>
        <v>1</v>
      </c>
      <c r="AO29" s="646">
        <f>IF('Non Federal Detail'!$V29='Non Federal Detail'!$AC29, 1,0)</f>
        <v>1</v>
      </c>
      <c r="AP29" s="646">
        <f>IF('Non Federal Detail'!$AC29='Non Federal Detail'!$AJ29, 1,0)</f>
        <v>1</v>
      </c>
      <c r="AQ29" s="639">
        <f t="shared" si="10"/>
        <v>0</v>
      </c>
      <c r="AW29" s="1"/>
      <c r="AX29" s="1"/>
      <c r="AY29" s="1"/>
      <c r="AZ29" s="1"/>
      <c r="BA29" s="1"/>
      <c r="BB29" s="1"/>
      <c r="BC29" s="1"/>
      <c r="BD29" s="1"/>
    </row>
    <row r="30" spans="1:56 16366:16384" ht="15" thickBot="1" x14ac:dyDescent="0.25">
      <c r="A30" s="665"/>
      <c r="B30" s="666"/>
      <c r="C30" s="667"/>
      <c r="D30" s="668">
        <v>0</v>
      </c>
      <c r="E30" s="669"/>
      <c r="F30" s="670"/>
      <c r="G30" s="671"/>
      <c r="H30" s="638">
        <f t="shared" si="5"/>
        <v>0</v>
      </c>
      <c r="I30" s="639">
        <f>'Non Federal Detail'!$C30*'Non Federal Detail'!$H30</f>
        <v>0</v>
      </c>
      <c r="J30" s="639">
        <f>IFERROR(VLOOKUP('Non Federal Detail'!$B30, Table3[#All], 3, 0)*'Non Federal Detail'!$I30, 0)</f>
        <v>0</v>
      </c>
      <c r="K30" s="672">
        <f>'Non Federal Detail'!$C30*(1+'Non Federal Detail'!$D30)</f>
        <v>0</v>
      </c>
      <c r="L30" s="673"/>
      <c r="M30" s="673"/>
      <c r="N30" s="671"/>
      <c r="O30" s="641">
        <f t="shared" si="6"/>
        <v>0</v>
      </c>
      <c r="P30" s="642">
        <f>'Non Federal Detail'!$K30*'Non Federal Detail'!$O30</f>
        <v>0</v>
      </c>
      <c r="Q30" s="642">
        <f>IFERROR(VLOOKUP('Non Federal Detail'!$B30, Table3[#All], 3, 0)*'Non Federal Detail'!$P30, 0)</f>
        <v>0</v>
      </c>
      <c r="R30" s="674">
        <f>'Non Federal Detail'!$K30*(1+'Non Federal Detail'!$D30)</f>
        <v>0</v>
      </c>
      <c r="S30" s="673"/>
      <c r="T30" s="673"/>
      <c r="U30" s="671"/>
      <c r="V30" s="641">
        <f>IF(S30&gt;0,S30/12,IF(T30&gt;0,T30/9,0))+U30/9</f>
        <v>0</v>
      </c>
      <c r="W30" s="642">
        <f>'Non Federal Detail'!$R30*'Non Federal Detail'!$V30</f>
        <v>0</v>
      </c>
      <c r="X30" s="642">
        <f>IFERROR(VLOOKUP('Non Federal Detail'!$B30, Table3[#All], 3, 0)*'Non Federal Detail'!$W30, 0)</f>
        <v>0</v>
      </c>
      <c r="Y30" s="674">
        <f>'Non Federal Detail'!$R30*(1+'Non Federal Detail'!$D30)</f>
        <v>0</v>
      </c>
      <c r="Z30" s="673"/>
      <c r="AA30" s="673"/>
      <c r="AB30" s="671"/>
      <c r="AC30" s="641">
        <f t="shared" si="8"/>
        <v>0</v>
      </c>
      <c r="AD30" s="642">
        <f>'Non Federal Detail'!$Y30*'Non Federal Detail'!$AC30</f>
        <v>0</v>
      </c>
      <c r="AE30" s="642">
        <f>IFERROR(VLOOKUP('Non Federal Detail'!$B30, Table3[#All], 3, 0)*'Non Federal Detail'!$AD30, 0)</f>
        <v>0</v>
      </c>
      <c r="AF30" s="674">
        <f>'Non Federal Detail'!$Y30*(1+'Non Federal Detail'!$D30)</f>
        <v>0</v>
      </c>
      <c r="AG30" s="673"/>
      <c r="AH30" s="673"/>
      <c r="AI30" s="671"/>
      <c r="AJ30" s="641">
        <f t="shared" si="9"/>
        <v>0</v>
      </c>
      <c r="AK30" s="642">
        <f>'Non Federal Detail'!$AF30*'Non Federal Detail'!$AJ30</f>
        <v>0</v>
      </c>
      <c r="AL30" s="644">
        <f>IFERROR(VLOOKUP('Non Federal Detail'!$B30, Table3[#All], 3, 0)*'Non Federal Detail'!$AK30, 0)</f>
        <v>0</v>
      </c>
      <c r="AM30" s="651">
        <f>IF('Non Federal Detail'!$H30='Non Federal Detail'!$O30, 1,0)</f>
        <v>1</v>
      </c>
      <c r="AN30" s="652">
        <f>IF('Non Federal Detail'!$O30='Non Federal Detail'!$V30, 1,0)</f>
        <v>1</v>
      </c>
      <c r="AO30" s="652">
        <f>IF('Non Federal Detail'!$V30='Non Federal Detail'!$AC30, 1,0)</f>
        <v>1</v>
      </c>
      <c r="AP30" s="652">
        <f>IF('Non Federal Detail'!$AC30='Non Federal Detail'!$AJ30, 1,0)</f>
        <v>1</v>
      </c>
      <c r="AQ30" s="642">
        <f t="shared" si="10"/>
        <v>0</v>
      </c>
      <c r="AR30" s="193"/>
      <c r="AW30" s="298"/>
      <c r="AX30" s="298"/>
      <c r="AY30" s="298"/>
      <c r="AZ30" s="298"/>
      <c r="BA30" s="298"/>
      <c r="BB30" s="298"/>
      <c r="BC30" s="298"/>
      <c r="BD30" s="298"/>
    </row>
    <row r="31" spans="1:56 16366:16384" s="677" customFormat="1" ht="18" x14ac:dyDescent="0.25">
      <c r="A31" s="702" t="s">
        <v>102</v>
      </c>
      <c r="B31" s="676"/>
      <c r="C31" s="678"/>
      <c r="D31" s="679"/>
      <c r="E31" s="678"/>
      <c r="F31" s="680"/>
      <c r="G31" s="678"/>
      <c r="H31" s="680"/>
      <c r="I31" s="682">
        <f>SUM(I11:I30)</f>
        <v>0</v>
      </c>
      <c r="J31" s="683">
        <f>SUM(J11:J30)</f>
        <v>0</v>
      </c>
      <c r="K31" s="684"/>
      <c r="L31" s="685"/>
      <c r="M31" s="685"/>
      <c r="N31" s="685"/>
      <c r="O31" s="686"/>
      <c r="P31" s="687">
        <f>SUM(P11:P30)</f>
        <v>0</v>
      </c>
      <c r="Q31" s="688">
        <f>SUM(Q11:Q30)</f>
        <v>0</v>
      </c>
      <c r="R31" s="689"/>
      <c r="S31" s="685"/>
      <c r="T31" s="685"/>
      <c r="U31" s="685"/>
      <c r="V31" s="686"/>
      <c r="W31" s="687">
        <f>SUM(W11:W30)</f>
        <v>0</v>
      </c>
      <c r="X31" s="688">
        <f>SUM(X11:X30)</f>
        <v>0</v>
      </c>
      <c r="Y31" s="689"/>
      <c r="Z31" s="685"/>
      <c r="AA31" s="685"/>
      <c r="AB31" s="685"/>
      <c r="AC31" s="686"/>
      <c r="AD31" s="687">
        <f>SUM(AD11:AD30)</f>
        <v>0</v>
      </c>
      <c r="AE31" s="688">
        <f>SUM(AE11:AE30)</f>
        <v>0</v>
      </c>
      <c r="AF31" s="689"/>
      <c r="AG31" s="685"/>
      <c r="AH31" s="685"/>
      <c r="AI31" s="685"/>
      <c r="AJ31" s="686"/>
      <c r="AK31" s="687">
        <f>SUM(AK11:AK30)</f>
        <v>0</v>
      </c>
      <c r="AL31" s="688">
        <f>SUM(AL11:AL30)</f>
        <v>0</v>
      </c>
      <c r="AM31" s="688"/>
      <c r="AN31" s="688"/>
      <c r="AO31" s="688"/>
      <c r="AP31" s="688"/>
      <c r="AQ31" s="690">
        <f t="shared" si="4"/>
        <v>0</v>
      </c>
      <c r="XEL31" s="678"/>
      <c r="XEM31" s="678"/>
      <c r="XEN31" s="678"/>
      <c r="XEO31" s="678"/>
      <c r="XEP31" s="678"/>
      <c r="XEQ31" s="678"/>
      <c r="XER31" s="678"/>
      <c r="XES31" s="678"/>
      <c r="XET31" s="678"/>
      <c r="XEU31" s="678"/>
      <c r="XEV31" s="678"/>
      <c r="XEW31" s="678"/>
      <c r="XEX31" s="678"/>
      <c r="XEY31" s="678"/>
      <c r="XEZ31" s="678"/>
      <c r="XFA31" s="678"/>
      <c r="XFB31" s="678"/>
      <c r="XFC31" s="678"/>
      <c r="XFD31" s="678"/>
    </row>
    <row r="32" spans="1:56 16366:16384" s="298" customFormat="1" x14ac:dyDescent="0.2">
      <c r="A32" s="779"/>
      <c r="B32" s="780"/>
      <c r="C32" s="780"/>
      <c r="D32" s="781"/>
      <c r="E32" s="210"/>
      <c r="F32" s="346"/>
      <c r="G32" s="210"/>
      <c r="H32" s="210"/>
      <c r="I32" s="177"/>
      <c r="J32" s="341"/>
      <c r="K32" s="416"/>
      <c r="L32" s="348"/>
      <c r="M32" s="236"/>
      <c r="N32" s="296"/>
      <c r="O32" s="407"/>
      <c r="P32" s="405"/>
      <c r="Q32" s="408"/>
      <c r="R32" s="405"/>
      <c r="S32" s="348"/>
      <c r="T32" s="236"/>
      <c r="U32" s="236"/>
      <c r="V32" s="404"/>
      <c r="W32" s="405"/>
      <c r="X32" s="408"/>
      <c r="Y32" s="405"/>
      <c r="Z32" s="348"/>
      <c r="AA32" s="236"/>
      <c r="AB32" s="236"/>
      <c r="AC32" s="404"/>
      <c r="AD32" s="405"/>
      <c r="AE32" s="408"/>
      <c r="AF32" s="405"/>
      <c r="AG32" s="348"/>
      <c r="AH32" s="236"/>
      <c r="AI32" s="236"/>
      <c r="AJ32" s="404"/>
      <c r="AK32" s="405"/>
      <c r="AL32" s="408"/>
      <c r="AM32" s="408"/>
      <c r="AN32" s="408"/>
      <c r="AO32" s="408"/>
      <c r="AP32" s="408"/>
      <c r="AQ32" s="400">
        <f t="shared" si="4"/>
        <v>0</v>
      </c>
      <c r="AS32"/>
      <c r="AT32"/>
      <c r="AU32"/>
      <c r="AV32"/>
      <c r="AW32"/>
      <c r="AX32"/>
      <c r="AY32"/>
      <c r="AZ32"/>
      <c r="BA32"/>
      <c r="BB32"/>
      <c r="BC32"/>
      <c r="BD32"/>
    </row>
    <row r="33" spans="1:56 16367:16384" ht="13.5" thickBot="1" x14ac:dyDescent="0.25">
      <c r="A33" s="917" t="s">
        <v>101</v>
      </c>
      <c r="B33" s="918"/>
      <c r="C33" s="918"/>
      <c r="D33" s="919"/>
      <c r="E33" s="265"/>
      <c r="F33" s="265"/>
      <c r="G33" s="265"/>
      <c r="H33" s="265"/>
      <c r="I33" s="335"/>
      <c r="J33" s="336">
        <f>SUM(I31:J31)</f>
        <v>0</v>
      </c>
      <c r="K33" s="335"/>
      <c r="L33" s="335"/>
      <c r="M33" s="335"/>
      <c r="N33" s="335"/>
      <c r="O33" s="409"/>
      <c r="P33" s="410"/>
      <c r="Q33" s="411">
        <f>SUM(P31:Q31)</f>
        <v>0</v>
      </c>
      <c r="R33" s="410"/>
      <c r="S33" s="335"/>
      <c r="T33" s="335"/>
      <c r="U33" s="335"/>
      <c r="V33" s="409"/>
      <c r="W33" s="410"/>
      <c r="X33" s="411">
        <f>SUM(W31:X31)</f>
        <v>0</v>
      </c>
      <c r="Y33" s="410"/>
      <c r="Z33" s="335"/>
      <c r="AA33" s="335"/>
      <c r="AB33" s="335"/>
      <c r="AC33" s="409"/>
      <c r="AD33" s="410"/>
      <c r="AE33" s="411">
        <f>SUM(AD31:AE31)</f>
        <v>0</v>
      </c>
      <c r="AF33" s="410"/>
      <c r="AG33" s="335"/>
      <c r="AH33" s="335"/>
      <c r="AI33" s="335"/>
      <c r="AJ33" s="409"/>
      <c r="AK33" s="410"/>
      <c r="AL33" s="411">
        <f>SUM(AK31:AL31)</f>
        <v>0</v>
      </c>
      <c r="AM33" s="411"/>
      <c r="AN33" s="411"/>
      <c r="AO33" s="411"/>
      <c r="AP33" s="411"/>
      <c r="AQ33" s="414">
        <f t="shared" si="4"/>
        <v>0</v>
      </c>
      <c r="XEM33" s="310"/>
      <c r="XEN33" s="310"/>
      <c r="XEO33" s="310"/>
      <c r="XEP33" s="310"/>
      <c r="XEQ33" s="310"/>
      <c r="XER33" s="310"/>
      <c r="XES33" s="310"/>
      <c r="XET33" s="310"/>
      <c r="XEU33" s="310"/>
      <c r="XEV33" s="310"/>
      <c r="XEW33" s="310"/>
      <c r="XEX33" s="310"/>
      <c r="XEY33" s="310"/>
      <c r="XEZ33" s="310"/>
      <c r="XFA33" s="310"/>
      <c r="XFB33" s="310"/>
      <c r="XFC33" s="310"/>
      <c r="XFD33" s="310"/>
    </row>
    <row r="34" spans="1:56 16367:16384" ht="24" thickBot="1" x14ac:dyDescent="0.4">
      <c r="A34" s="675" t="s">
        <v>132</v>
      </c>
      <c r="B34" s="496"/>
      <c r="C34" s="496"/>
      <c r="D34" s="497"/>
      <c r="E34" s="897" t="str">
        <f>E8</f>
        <v>Year 1</v>
      </c>
      <c r="F34" s="897"/>
      <c r="G34" s="897"/>
      <c r="H34" s="897"/>
      <c r="I34" s="897"/>
      <c r="J34" s="898"/>
      <c r="K34" s="896" t="str">
        <f>K8</f>
        <v>Year 2</v>
      </c>
      <c r="L34" s="897"/>
      <c r="M34" s="897"/>
      <c r="N34" s="897"/>
      <c r="O34" s="897"/>
      <c r="P34" s="897"/>
      <c r="Q34" s="898"/>
      <c r="R34" s="896" t="str">
        <f>R8</f>
        <v>Year 3</v>
      </c>
      <c r="S34" s="897"/>
      <c r="T34" s="897"/>
      <c r="U34" s="897"/>
      <c r="V34" s="897"/>
      <c r="W34" s="897"/>
      <c r="X34" s="898"/>
      <c r="Y34" s="896" t="str">
        <f>Y8</f>
        <v>Year 4</v>
      </c>
      <c r="Z34" s="897"/>
      <c r="AA34" s="897"/>
      <c r="AB34" s="897"/>
      <c r="AC34" s="897"/>
      <c r="AD34" s="897"/>
      <c r="AE34" s="898"/>
      <c r="AF34" s="896" t="s">
        <v>9</v>
      </c>
      <c r="AG34" s="897"/>
      <c r="AH34" s="897"/>
      <c r="AI34" s="897"/>
      <c r="AJ34" s="897"/>
      <c r="AK34" s="897"/>
      <c r="AL34" s="898"/>
      <c r="AM34" s="492"/>
      <c r="AN34" s="492"/>
      <c r="AO34" s="492"/>
      <c r="AP34" s="492"/>
      <c r="AQ34" s="498"/>
      <c r="XEM34" s="310"/>
      <c r="XEN34" s="310"/>
      <c r="XEO34" s="310"/>
      <c r="XEP34" s="310"/>
      <c r="XEQ34" s="310"/>
      <c r="XER34" s="310"/>
      <c r="XES34" s="310"/>
      <c r="XET34" s="310"/>
      <c r="XEU34" s="310"/>
      <c r="XEV34" s="310"/>
      <c r="XEW34" s="310"/>
      <c r="XEX34" s="310"/>
      <c r="XEY34" s="310"/>
      <c r="XEZ34" s="310"/>
      <c r="XFA34" s="310"/>
      <c r="XFB34" s="310"/>
      <c r="XFC34" s="310"/>
      <c r="XFD34" s="310"/>
    </row>
    <row r="35" spans="1:56 16367:16384" s="124" customFormat="1" x14ac:dyDescent="0.2">
      <c r="A35" s="454" t="s">
        <v>42</v>
      </c>
      <c r="B35" s="454"/>
      <c r="C35" s="454"/>
      <c r="D35" s="455"/>
      <c r="E35" s="458"/>
      <c r="F35" s="444"/>
      <c r="G35" s="444"/>
      <c r="H35" s="444"/>
      <c r="I35" s="445"/>
      <c r="J35" s="384"/>
      <c r="K35"/>
      <c r="L35" s="283"/>
      <c r="M35" s="283"/>
      <c r="N35" s="283"/>
      <c r="O35" s="44"/>
      <c r="P35" s="359"/>
      <c r="Q35" s="384"/>
      <c r="R35"/>
      <c r="S35" s="283"/>
      <c r="T35" s="283"/>
      <c r="U35" s="283"/>
      <c r="V35" s="283"/>
      <c r="W35" s="359"/>
      <c r="X35" s="385"/>
      <c r="Y35"/>
      <c r="Z35" s="283"/>
      <c r="AA35" s="283"/>
      <c r="AB35" s="283"/>
      <c r="AC35" s="283"/>
      <c r="AD35" s="359"/>
      <c r="AE35" s="384"/>
      <c r="AF35"/>
      <c r="AG35" s="283"/>
      <c r="AH35" s="283"/>
      <c r="AI35" s="283"/>
      <c r="AJ35" s="44"/>
      <c r="AK35" s="359"/>
      <c r="AL35" s="384"/>
      <c r="AM35" s="384"/>
      <c r="AN35" s="384"/>
      <c r="AO35" s="384"/>
      <c r="AP35" s="384"/>
      <c r="AQ35" s="439"/>
      <c r="AS35"/>
      <c r="AT35"/>
      <c r="AU35"/>
      <c r="AV35"/>
      <c r="AW35"/>
      <c r="AX35"/>
      <c r="AY35"/>
      <c r="AZ35"/>
      <c r="BA35"/>
      <c r="BB35"/>
      <c r="BC35"/>
      <c r="BD35"/>
      <c r="XEM35" s="298"/>
      <c r="XEN35" s="298"/>
      <c r="XEO35" s="298"/>
      <c r="XEP35" s="298"/>
      <c r="XEQ35" s="298"/>
      <c r="XER35" s="298"/>
      <c r="XES35" s="298"/>
      <c r="XET35" s="298"/>
      <c r="XEU35" s="298"/>
      <c r="XEV35" s="298"/>
      <c r="XEW35" s="298"/>
      <c r="XEX35" s="298"/>
      <c r="XEY35" s="298"/>
      <c r="XEZ35" s="298"/>
      <c r="XFA35" s="298"/>
      <c r="XFB35" s="298"/>
      <c r="XFC35" s="298"/>
      <c r="XFD35" s="298"/>
    </row>
    <row r="36" spans="1:56 16367:16384" x14ac:dyDescent="0.2">
      <c r="A36" s="500"/>
      <c r="B36" s="454"/>
      <c r="C36" s="454"/>
      <c r="D36" s="455"/>
      <c r="E36" s="444"/>
      <c r="F36" s="444"/>
      <c r="G36" s="444"/>
      <c r="H36" s="444"/>
      <c r="I36" s="445"/>
      <c r="J36" s="384"/>
      <c r="K36"/>
      <c r="L36" s="283"/>
      <c r="M36" s="283"/>
      <c r="N36" s="283"/>
      <c r="O36" s="44"/>
      <c r="P36" s="360"/>
      <c r="Q36" s="384"/>
      <c r="R36"/>
      <c r="S36" s="283"/>
      <c r="T36" s="283"/>
      <c r="U36" s="283"/>
      <c r="V36" s="283"/>
      <c r="W36" s="360"/>
      <c r="X36" s="384"/>
      <c r="Y36"/>
      <c r="Z36" s="283"/>
      <c r="AA36" s="283"/>
      <c r="AB36" s="283"/>
      <c r="AC36" s="283"/>
      <c r="AD36" s="360"/>
      <c r="AE36" s="384"/>
      <c r="AF36"/>
      <c r="AG36" s="283"/>
      <c r="AH36" s="283"/>
      <c r="AI36" s="283"/>
      <c r="AJ36" s="44"/>
      <c r="AK36" s="360"/>
      <c r="AL36" s="384"/>
      <c r="AM36" s="384"/>
      <c r="AN36" s="384"/>
      <c r="AO36" s="384"/>
      <c r="AP36" s="384"/>
      <c r="AQ36" s="439"/>
      <c r="AW36" s="124"/>
      <c r="AX36" s="124"/>
      <c r="AY36" s="124"/>
      <c r="AZ36" s="124"/>
      <c r="BA36" s="124"/>
      <c r="BB36" s="124"/>
      <c r="BC36" s="124"/>
      <c r="BD36" s="124"/>
      <c r="XEM36" s="310"/>
      <c r="XEN36" s="310"/>
      <c r="XEO36" s="310"/>
      <c r="XEP36" s="310"/>
      <c r="XEQ36" s="310"/>
      <c r="XER36" s="310"/>
      <c r="XES36" s="310"/>
      <c r="XET36" s="310"/>
      <c r="XEU36" s="310"/>
      <c r="XEV36" s="310"/>
      <c r="XEW36" s="310"/>
      <c r="XEX36" s="310"/>
      <c r="XEY36" s="310"/>
      <c r="XEZ36" s="310"/>
      <c r="XFA36" s="310"/>
      <c r="XFB36" s="310"/>
      <c r="XFC36" s="310"/>
      <c r="XFD36" s="310"/>
    </row>
    <row r="37" spans="1:56 16367:16384" x14ac:dyDescent="0.2">
      <c r="A37" s="500"/>
      <c r="B37" s="456"/>
      <c r="C37" s="456"/>
      <c r="D37" s="457"/>
      <c r="E37" s="313" t="s">
        <v>156</v>
      </c>
      <c r="F37" s="314"/>
      <c r="G37" s="314"/>
      <c r="H37" s="314"/>
      <c r="I37" s="314"/>
      <c r="J37" s="270">
        <f>SUM(J35:J36)</f>
        <v>0</v>
      </c>
      <c r="K37" s="426"/>
      <c r="L37" s="284"/>
      <c r="M37" s="284"/>
      <c r="N37" s="284"/>
      <c r="O37" s="314"/>
      <c r="P37" s="361"/>
      <c r="Q37" s="270">
        <f>SUM(Q35:Q36)</f>
        <v>0</v>
      </c>
      <c r="R37" s="426"/>
      <c r="S37" s="284"/>
      <c r="T37" s="284"/>
      <c r="U37" s="284"/>
      <c r="V37" s="284"/>
      <c r="W37" s="361"/>
      <c r="X37" s="270">
        <f>SUM(X35:X36)</f>
        <v>0</v>
      </c>
      <c r="Y37" s="426"/>
      <c r="Z37" s="284"/>
      <c r="AA37" s="284"/>
      <c r="AB37" s="284"/>
      <c r="AC37" s="314"/>
      <c r="AD37" s="361"/>
      <c r="AE37" s="270">
        <f>SUM(AE35:AE36)</f>
        <v>0</v>
      </c>
      <c r="AF37" s="426"/>
      <c r="AG37" s="284"/>
      <c r="AH37" s="284"/>
      <c r="AI37" s="284"/>
      <c r="AJ37" s="314"/>
      <c r="AK37" s="361"/>
      <c r="AL37" s="270">
        <f>SUM(AL35:AL36)</f>
        <v>0</v>
      </c>
      <c r="AM37" s="271"/>
      <c r="AN37" s="271"/>
      <c r="AO37" s="271"/>
      <c r="AP37" s="271"/>
      <c r="AQ37" s="493">
        <f>SUM(J37:AL37)</f>
        <v>0</v>
      </c>
    </row>
    <row r="38" spans="1:56 16367:16384" s="124" customFormat="1" ht="25.5" x14ac:dyDescent="0.2">
      <c r="A38" s="446" t="s">
        <v>196</v>
      </c>
      <c r="B38" s="446"/>
      <c r="C38" s="446"/>
      <c r="D38" s="447"/>
      <c r="E38" s="452"/>
      <c r="F38" s="452"/>
      <c r="G38" s="452"/>
      <c r="H38" s="452"/>
      <c r="I38" s="453"/>
      <c r="J38" s="386"/>
      <c r="K38"/>
      <c r="L38" s="282"/>
      <c r="M38" s="282"/>
      <c r="N38" s="282"/>
      <c r="O38" s="442"/>
      <c r="P38" s="358"/>
      <c r="Q38" s="386"/>
      <c r="R38"/>
      <c r="S38" s="282"/>
      <c r="T38" s="282"/>
      <c r="U38" s="282"/>
      <c r="V38" s="441"/>
      <c r="W38" s="358"/>
      <c r="X38" s="386"/>
      <c r="Y38"/>
      <c r="Z38" s="282"/>
      <c r="AA38" s="282"/>
      <c r="AB38" s="282"/>
      <c r="AC38" s="442"/>
      <c r="AD38" s="358"/>
      <c r="AE38" s="386"/>
      <c r="AF38"/>
      <c r="AG38" s="282"/>
      <c r="AH38" s="282"/>
      <c r="AI38" s="282"/>
      <c r="AJ38" s="442"/>
      <c r="AK38" s="358"/>
      <c r="AL38" s="386"/>
      <c r="AM38" s="384"/>
      <c r="AN38" s="384"/>
      <c r="AO38" s="384"/>
      <c r="AP38" s="384"/>
      <c r="AQ38" s="439"/>
      <c r="AS38"/>
      <c r="AT38"/>
      <c r="AU38"/>
      <c r="AV38"/>
      <c r="AW38"/>
      <c r="AX38"/>
      <c r="AY38"/>
      <c r="AZ38"/>
      <c r="BA38"/>
      <c r="BB38"/>
      <c r="BC38"/>
      <c r="BD38"/>
    </row>
    <row r="39" spans="1:56 16367:16384" x14ac:dyDescent="0.2">
      <c r="A39" s="499"/>
      <c r="B39" s="448"/>
      <c r="C39" s="448"/>
      <c r="D39" s="449"/>
      <c r="E39" s="444"/>
      <c r="F39" s="444"/>
      <c r="G39" s="444"/>
      <c r="H39" s="444"/>
      <c r="I39" s="445"/>
      <c r="J39" s="384"/>
      <c r="K39"/>
      <c r="L39" s="283"/>
      <c r="M39" s="283"/>
      <c r="N39" s="283"/>
      <c r="O39" s="439"/>
      <c r="P39" s="360"/>
      <c r="Q39" s="384"/>
      <c r="R39"/>
      <c r="S39" s="283"/>
      <c r="T39" s="283"/>
      <c r="U39" s="283"/>
      <c r="V39" s="439"/>
      <c r="W39" s="360"/>
      <c r="X39" s="384"/>
      <c r="Y39"/>
      <c r="Z39" s="283"/>
      <c r="AA39" s="283"/>
      <c r="AB39" s="283"/>
      <c r="AC39" s="439"/>
      <c r="AD39" s="360"/>
      <c r="AE39" s="384"/>
      <c r="AF39"/>
      <c r="AG39" s="283"/>
      <c r="AH39" s="283"/>
      <c r="AI39" s="283"/>
      <c r="AJ39" s="439"/>
      <c r="AK39" s="360"/>
      <c r="AL39" s="384"/>
      <c r="AM39" s="384"/>
      <c r="AN39" s="384"/>
      <c r="AO39" s="384"/>
      <c r="AP39" s="384"/>
      <c r="AQ39" s="439"/>
    </row>
    <row r="40" spans="1:56 16367:16384" x14ac:dyDescent="0.2">
      <c r="A40" s="499"/>
      <c r="B40" s="450"/>
      <c r="C40" s="450"/>
      <c r="D40" s="451"/>
      <c r="E40" s="313" t="s">
        <v>153</v>
      </c>
      <c r="F40" s="314"/>
      <c r="G40" s="314"/>
      <c r="H40" s="314"/>
      <c r="I40" s="357"/>
      <c r="J40" s="270">
        <f>SUM(J38:J39)</f>
        <v>0</v>
      </c>
      <c r="K40"/>
      <c r="L40" s="284"/>
      <c r="M40" s="284"/>
      <c r="N40" s="284"/>
      <c r="O40" s="314"/>
      <c r="P40" s="361"/>
      <c r="Q40" s="270">
        <f>SUM(Q38:Q39)</f>
        <v>0</v>
      </c>
      <c r="R40"/>
      <c r="S40" s="284"/>
      <c r="T40" s="284"/>
      <c r="U40" s="284"/>
      <c r="V40" s="314"/>
      <c r="W40" s="361"/>
      <c r="X40" s="270">
        <f>SUM(X38:X39)</f>
        <v>0</v>
      </c>
      <c r="Y40"/>
      <c r="Z40" s="284"/>
      <c r="AA40" s="284"/>
      <c r="AB40" s="284"/>
      <c r="AC40" s="314"/>
      <c r="AD40" s="361"/>
      <c r="AE40" s="270">
        <f>SUM(AE38:AE39)</f>
        <v>0</v>
      </c>
      <c r="AF40"/>
      <c r="AG40" s="284"/>
      <c r="AH40" s="284"/>
      <c r="AI40" s="284"/>
      <c r="AJ40" s="314"/>
      <c r="AK40" s="361"/>
      <c r="AL40" s="270">
        <f>SUM(AL38:AL39)</f>
        <v>0</v>
      </c>
      <c r="AM40" s="271"/>
      <c r="AN40" s="271"/>
      <c r="AO40" s="271"/>
      <c r="AP40" s="271"/>
      <c r="AQ40" s="493">
        <f>SUM(J40:AL40)</f>
        <v>0</v>
      </c>
    </row>
    <row r="41" spans="1:56 16367:16384" x14ac:dyDescent="0.2">
      <c r="A41" s="459" t="s">
        <v>10</v>
      </c>
      <c r="B41" s="459"/>
      <c r="C41" s="459"/>
      <c r="D41" s="460"/>
      <c r="E41" s="452"/>
      <c r="F41" s="452"/>
      <c r="G41" s="452"/>
      <c r="H41" s="452"/>
      <c r="I41" s="453"/>
      <c r="J41" s="386"/>
      <c r="K41" s="443"/>
      <c r="L41" s="282"/>
      <c r="M41" s="282"/>
      <c r="N41" s="282"/>
      <c r="O41" s="442"/>
      <c r="P41" s="358"/>
      <c r="Q41" s="386"/>
      <c r="R41" s="443"/>
      <c r="S41" s="282"/>
      <c r="T41" s="282"/>
      <c r="U41" s="282"/>
      <c r="V41" s="442"/>
      <c r="W41" s="358"/>
      <c r="X41" s="386"/>
      <c r="Y41" s="443"/>
      <c r="Z41" s="282"/>
      <c r="AA41" s="282"/>
      <c r="AB41" s="282"/>
      <c r="AC41" s="442"/>
      <c r="AD41" s="358"/>
      <c r="AE41" s="386"/>
      <c r="AF41" s="443"/>
      <c r="AG41" s="282"/>
      <c r="AH41" s="282"/>
      <c r="AI41" s="282"/>
      <c r="AJ41" s="442"/>
      <c r="AK41" s="358"/>
      <c r="AL41" s="386"/>
      <c r="AM41" s="384"/>
      <c r="AN41" s="384"/>
      <c r="AO41" s="384"/>
      <c r="AP41" s="384"/>
      <c r="AQ41" s="439"/>
      <c r="AW41" s="124"/>
      <c r="AX41" s="124"/>
      <c r="AY41" s="124"/>
      <c r="AZ41" s="124"/>
      <c r="BA41" s="124"/>
      <c r="BB41" s="124"/>
      <c r="BC41" s="124"/>
      <c r="BD41" s="124"/>
    </row>
    <row r="42" spans="1:56 16367:16384" x14ac:dyDescent="0.2">
      <c r="A42" s="501"/>
      <c r="B42" s="454"/>
      <c r="C42" s="454"/>
      <c r="D42" s="455"/>
      <c r="E42" s="444"/>
      <c r="F42" s="444"/>
      <c r="G42" s="444"/>
      <c r="H42" s="444"/>
      <c r="I42" s="445"/>
      <c r="J42" s="384"/>
      <c r="K42"/>
      <c r="L42" s="283"/>
      <c r="M42" s="283"/>
      <c r="N42" s="283"/>
      <c r="O42" s="439"/>
      <c r="P42" s="360"/>
      <c r="Q42" s="384"/>
      <c r="R42"/>
      <c r="S42" s="283"/>
      <c r="T42" s="283"/>
      <c r="U42" s="283"/>
      <c r="V42" s="439"/>
      <c r="W42" s="360"/>
      <c r="X42" s="384"/>
      <c r="Y42"/>
      <c r="Z42" s="283"/>
      <c r="AA42" s="283"/>
      <c r="AB42" s="283"/>
      <c r="AC42" s="439"/>
      <c r="AD42" s="360"/>
      <c r="AE42" s="384"/>
      <c r="AF42"/>
      <c r="AG42" s="283"/>
      <c r="AH42" s="283"/>
      <c r="AI42" s="283"/>
      <c r="AJ42" s="439"/>
      <c r="AK42" s="360"/>
      <c r="AL42" s="384"/>
      <c r="AM42" s="384"/>
      <c r="AN42" s="384"/>
      <c r="AO42" s="384"/>
      <c r="AP42" s="384"/>
      <c r="AQ42" s="439"/>
    </row>
    <row r="43" spans="1:56 16367:16384" x14ac:dyDescent="0.2">
      <c r="A43" s="501"/>
      <c r="B43" s="454"/>
      <c r="C43" s="454"/>
      <c r="D43" s="455"/>
      <c r="E43" s="444"/>
      <c r="F43" s="444"/>
      <c r="G43" s="444"/>
      <c r="H43" s="444"/>
      <c r="I43" s="445"/>
      <c r="J43" s="384"/>
      <c r="K43"/>
      <c r="L43" s="283"/>
      <c r="M43" s="283"/>
      <c r="N43" s="283"/>
      <c r="O43" s="439"/>
      <c r="P43" s="360"/>
      <c r="Q43" s="384"/>
      <c r="R43"/>
      <c r="S43" s="283"/>
      <c r="T43" s="283"/>
      <c r="U43" s="283"/>
      <c r="V43" s="439"/>
      <c r="W43" s="360"/>
      <c r="X43" s="384"/>
      <c r="Y43"/>
      <c r="Z43" s="283"/>
      <c r="AA43" s="283"/>
      <c r="AB43" s="283"/>
      <c r="AC43" s="439"/>
      <c r="AD43" s="360"/>
      <c r="AE43" s="384"/>
      <c r="AF43"/>
      <c r="AG43" s="283"/>
      <c r="AH43" s="283"/>
      <c r="AI43" s="283"/>
      <c r="AJ43" s="439"/>
      <c r="AK43" s="360"/>
      <c r="AL43" s="384"/>
      <c r="AM43" s="384"/>
      <c r="AN43" s="384"/>
      <c r="AO43" s="384"/>
      <c r="AP43" s="384"/>
      <c r="AQ43" s="439"/>
    </row>
    <row r="44" spans="1:56 16367:16384" s="124" customFormat="1" x14ac:dyDescent="0.2">
      <c r="A44" s="490"/>
      <c r="B44" s="490"/>
      <c r="C44" s="490"/>
      <c r="D44" s="491"/>
      <c r="E44" s="487"/>
      <c r="F44" s="487"/>
      <c r="G44" s="487"/>
      <c r="H44" s="487"/>
      <c r="I44" s="488"/>
      <c r="J44" s="388"/>
      <c r="K44"/>
      <c r="L44" s="287"/>
      <c r="M44" s="287"/>
      <c r="N44" s="287"/>
      <c r="O44" s="483"/>
      <c r="P44" s="364"/>
      <c r="Q44" s="388"/>
      <c r="R44"/>
      <c r="S44" s="287"/>
      <c r="T44" s="287"/>
      <c r="U44" s="287"/>
      <c r="V44" s="483"/>
      <c r="W44" s="364"/>
      <c r="X44" s="388"/>
      <c r="Y44"/>
      <c r="Z44" s="287"/>
      <c r="AA44" s="287"/>
      <c r="AB44" s="287"/>
      <c r="AC44" s="483"/>
      <c r="AD44" s="364"/>
      <c r="AE44" s="388"/>
      <c r="AF44"/>
      <c r="AG44" s="287"/>
      <c r="AH44" s="287"/>
      <c r="AI44" s="287"/>
      <c r="AJ44" s="483"/>
      <c r="AK44" s="364"/>
      <c r="AL44" s="388"/>
      <c r="AM44" s="388"/>
      <c r="AN44" s="388"/>
      <c r="AO44" s="388"/>
      <c r="AP44" s="388"/>
      <c r="AQ44" s="483"/>
      <c r="AS44"/>
      <c r="AT44"/>
      <c r="AU44"/>
      <c r="AV44"/>
      <c r="AW44"/>
      <c r="AX44"/>
      <c r="AY44"/>
      <c r="AZ44"/>
      <c r="BA44"/>
      <c r="BB44"/>
      <c r="BC44"/>
      <c r="BD44"/>
      <c r="XFD44"/>
    </row>
    <row r="45" spans="1:56 16367:16384" x14ac:dyDescent="0.2">
      <c r="A45" s="501"/>
      <c r="B45" s="454"/>
      <c r="C45" s="454"/>
      <c r="D45" s="455"/>
      <c r="E45" s="444"/>
      <c r="F45" s="444"/>
      <c r="G45" s="444"/>
      <c r="H45" s="444"/>
      <c r="I45" s="445"/>
      <c r="J45" s="384"/>
      <c r="K45"/>
      <c r="L45" s="283"/>
      <c r="M45" s="283"/>
      <c r="N45" s="283"/>
      <c r="O45" s="439"/>
      <c r="P45" s="360"/>
      <c r="Q45" s="384"/>
      <c r="R45"/>
      <c r="S45" s="283"/>
      <c r="T45" s="283"/>
      <c r="U45" s="283"/>
      <c r="V45" s="439"/>
      <c r="W45" s="360"/>
      <c r="X45" s="384"/>
      <c r="Y45"/>
      <c r="Z45" s="283"/>
      <c r="AA45" s="283"/>
      <c r="AB45" s="283"/>
      <c r="AC45" s="439"/>
      <c r="AD45" s="360"/>
      <c r="AE45" s="384"/>
      <c r="AF45"/>
      <c r="AG45" s="283"/>
      <c r="AH45" s="283"/>
      <c r="AI45" s="283"/>
      <c r="AJ45" s="439"/>
      <c r="AK45" s="360"/>
      <c r="AL45" s="384"/>
      <c r="AM45" s="384"/>
      <c r="AN45" s="384"/>
      <c r="AO45" s="384"/>
      <c r="AP45" s="384"/>
      <c r="AQ45" s="439"/>
      <c r="AW45" s="124"/>
      <c r="AX45" s="124"/>
      <c r="AY45" s="124"/>
      <c r="AZ45" s="124"/>
      <c r="BA45" s="124"/>
      <c r="BB45" s="124"/>
      <c r="BC45" s="124"/>
      <c r="BD45" s="124"/>
    </row>
    <row r="46" spans="1:56 16367:16384" x14ac:dyDescent="0.2">
      <c r="A46" s="501"/>
      <c r="B46" s="454"/>
      <c r="C46" s="454"/>
      <c r="D46" s="455"/>
      <c r="E46" s="444"/>
      <c r="F46" s="444"/>
      <c r="G46" s="444"/>
      <c r="H46" s="444"/>
      <c r="I46" s="445"/>
      <c r="J46" s="384"/>
      <c r="K46"/>
      <c r="L46" s="283"/>
      <c r="M46" s="283"/>
      <c r="N46" s="283"/>
      <c r="O46" s="439"/>
      <c r="P46" s="360"/>
      <c r="Q46" s="384"/>
      <c r="R46"/>
      <c r="S46" s="283"/>
      <c r="T46" s="283"/>
      <c r="U46" s="283"/>
      <c r="V46" s="439"/>
      <c r="W46" s="360"/>
      <c r="X46" s="384"/>
      <c r="Y46"/>
      <c r="Z46" s="283"/>
      <c r="AA46" s="283"/>
      <c r="AB46" s="283"/>
      <c r="AC46" s="439"/>
      <c r="AD46" s="360"/>
      <c r="AE46" s="384"/>
      <c r="AF46"/>
      <c r="AG46" s="283"/>
      <c r="AH46" s="283"/>
      <c r="AI46" s="283"/>
      <c r="AJ46" s="439"/>
      <c r="AK46" s="360"/>
      <c r="AL46" s="384"/>
      <c r="AM46" s="384"/>
      <c r="AN46" s="384"/>
      <c r="AO46" s="384"/>
      <c r="AP46" s="384"/>
      <c r="AQ46" s="439"/>
    </row>
    <row r="47" spans="1:56 16367:16384" s="124" customFormat="1" x14ac:dyDescent="0.2">
      <c r="A47" s="501"/>
      <c r="B47" s="456"/>
      <c r="C47" s="456"/>
      <c r="D47" s="457"/>
      <c r="E47" s="313" t="s">
        <v>157</v>
      </c>
      <c r="F47" s="314"/>
      <c r="G47" s="314"/>
      <c r="H47" s="314"/>
      <c r="I47" s="357"/>
      <c r="J47" s="270">
        <f>SUM(J41:J46)</f>
        <v>0</v>
      </c>
      <c r="K47" s="426"/>
      <c r="L47" s="284"/>
      <c r="M47" s="284"/>
      <c r="N47" s="284"/>
      <c r="O47" s="314"/>
      <c r="P47" s="361"/>
      <c r="Q47" s="270">
        <f>SUM(Q41:Q46)</f>
        <v>0</v>
      </c>
      <c r="R47" s="426"/>
      <c r="S47" s="284"/>
      <c r="T47" s="284"/>
      <c r="U47" s="284"/>
      <c r="V47" s="314"/>
      <c r="W47" s="361"/>
      <c r="X47" s="270">
        <f>SUM(X41:X46)</f>
        <v>0</v>
      </c>
      <c r="Y47" s="426"/>
      <c r="Z47" s="284"/>
      <c r="AA47" s="284"/>
      <c r="AB47" s="284"/>
      <c r="AC47" s="314"/>
      <c r="AD47" s="361"/>
      <c r="AE47" s="270">
        <f>SUM(AE41:AE46)</f>
        <v>0</v>
      </c>
      <c r="AF47" s="426"/>
      <c r="AG47" s="284"/>
      <c r="AH47" s="284"/>
      <c r="AI47" s="284"/>
      <c r="AJ47" s="314"/>
      <c r="AK47" s="361"/>
      <c r="AL47" s="270">
        <f>SUM(AL41:AL46)</f>
        <v>0</v>
      </c>
      <c r="AM47" s="271"/>
      <c r="AN47" s="271"/>
      <c r="AO47" s="271"/>
      <c r="AP47" s="271"/>
      <c r="AQ47" s="493">
        <f>SUM(J47:AL47)</f>
        <v>0</v>
      </c>
      <c r="AS47"/>
      <c r="AT47"/>
      <c r="AU47"/>
      <c r="AV47"/>
      <c r="AW47"/>
      <c r="AX47"/>
      <c r="AY47"/>
      <c r="AZ47"/>
      <c r="BA47"/>
      <c r="BB47"/>
      <c r="BC47"/>
      <c r="BD47"/>
      <c r="XFD47"/>
    </row>
    <row r="48" spans="1:56 16367:16384" x14ac:dyDescent="0.2">
      <c r="A48" s="459" t="s">
        <v>45</v>
      </c>
      <c r="B48" s="459"/>
      <c r="C48" s="459"/>
      <c r="D48" s="460"/>
      <c r="E48" s="452"/>
      <c r="F48" s="452"/>
      <c r="G48" s="452"/>
      <c r="H48" s="452"/>
      <c r="I48" s="453"/>
      <c r="J48" s="386"/>
      <c r="K48"/>
      <c r="L48" s="282"/>
      <c r="M48" s="282"/>
      <c r="N48" s="282"/>
      <c r="O48" s="442"/>
      <c r="P48" s="358"/>
      <c r="Q48" s="386"/>
      <c r="R48"/>
      <c r="S48" s="282"/>
      <c r="T48" s="282"/>
      <c r="U48" s="282"/>
      <c r="V48" s="442"/>
      <c r="W48" s="358"/>
      <c r="X48" s="386"/>
      <c r="Y48"/>
      <c r="Z48" s="282"/>
      <c r="AA48" s="282"/>
      <c r="AB48" s="282"/>
      <c r="AC48" s="442"/>
      <c r="AD48" s="358"/>
      <c r="AE48" s="386"/>
      <c r="AF48"/>
      <c r="AG48" s="282"/>
      <c r="AH48" s="282"/>
      <c r="AI48" s="282"/>
      <c r="AJ48" s="442"/>
      <c r="AK48" s="358"/>
      <c r="AL48" s="386"/>
      <c r="AM48" s="384"/>
      <c r="AN48" s="384"/>
      <c r="AO48" s="384"/>
      <c r="AP48" s="384"/>
      <c r="AQ48" s="439"/>
      <c r="AW48" s="124"/>
      <c r="AX48" s="124"/>
      <c r="AY48" s="124"/>
      <c r="AZ48" s="124"/>
      <c r="BA48" s="124"/>
      <c r="BB48" s="124"/>
      <c r="BC48" s="124"/>
      <c r="BD48" s="124"/>
    </row>
    <row r="49" spans="1:56 16384:16384" x14ac:dyDescent="0.2">
      <c r="A49" s="501"/>
      <c r="B49" s="454"/>
      <c r="C49" s="454"/>
      <c r="D49" s="455"/>
      <c r="E49" s="444"/>
      <c r="F49" s="444"/>
      <c r="G49" s="444"/>
      <c r="H49" s="444"/>
      <c r="I49" s="445"/>
      <c r="J49" s="384"/>
      <c r="K49"/>
      <c r="L49" s="283"/>
      <c r="M49" s="283"/>
      <c r="N49" s="283"/>
      <c r="O49" s="439"/>
      <c r="P49" s="360"/>
      <c r="Q49" s="384"/>
      <c r="R49"/>
      <c r="S49" s="283"/>
      <c r="T49" s="283"/>
      <c r="U49" s="283"/>
      <c r="V49" s="439"/>
      <c r="W49" s="360"/>
      <c r="X49" s="384"/>
      <c r="Y49"/>
      <c r="Z49" s="283"/>
      <c r="AA49" s="283"/>
      <c r="AB49" s="283"/>
      <c r="AC49" s="439"/>
      <c r="AD49" s="360"/>
      <c r="AE49" s="384"/>
      <c r="AF49"/>
      <c r="AG49" s="283"/>
      <c r="AH49" s="283"/>
      <c r="AI49" s="283"/>
      <c r="AJ49" s="439"/>
      <c r="AK49" s="360"/>
      <c r="AL49" s="384"/>
      <c r="AM49" s="384"/>
      <c r="AN49" s="384"/>
      <c r="AO49" s="384"/>
      <c r="AP49" s="384"/>
      <c r="AQ49" s="439"/>
    </row>
    <row r="50" spans="1:56 16384:16384" s="124" customFormat="1" x14ac:dyDescent="0.2">
      <c r="A50" s="501"/>
      <c r="B50" s="456"/>
      <c r="C50" s="456"/>
      <c r="D50" s="457"/>
      <c r="E50" s="313" t="str">
        <f>CONCATENATE(A48, " Annual Total")</f>
        <v>Animal Costs Annual Total</v>
      </c>
      <c r="F50" s="314"/>
      <c r="G50" s="314"/>
      <c r="H50" s="314"/>
      <c r="I50" s="357"/>
      <c r="J50" s="270">
        <f>SUM(J48:J49)</f>
        <v>0</v>
      </c>
      <c r="K50"/>
      <c r="L50" s="284"/>
      <c r="M50" s="284"/>
      <c r="N50" s="284"/>
      <c r="O50" s="314"/>
      <c r="P50" s="361"/>
      <c r="Q50" s="270">
        <f>SUM(Q48:Q49)</f>
        <v>0</v>
      </c>
      <c r="R50"/>
      <c r="S50" s="284"/>
      <c r="T50" s="284"/>
      <c r="U50" s="284"/>
      <c r="V50" s="314"/>
      <c r="W50" s="361"/>
      <c r="X50" s="270">
        <f>SUM(X48:X49)</f>
        <v>0</v>
      </c>
      <c r="Y50"/>
      <c r="Z50" s="284"/>
      <c r="AA50" s="284"/>
      <c r="AB50" s="284"/>
      <c r="AC50" s="314"/>
      <c r="AD50" s="361"/>
      <c r="AE50" s="270">
        <f>SUM(AE48:AE49)</f>
        <v>0</v>
      </c>
      <c r="AF50"/>
      <c r="AG50" s="284"/>
      <c r="AH50" s="284"/>
      <c r="AI50" s="284"/>
      <c r="AJ50" s="314"/>
      <c r="AK50" s="361"/>
      <c r="AL50" s="270">
        <f>SUM(AL48:AL49)</f>
        <v>0</v>
      </c>
      <c r="AM50" s="271"/>
      <c r="AN50" s="271"/>
      <c r="AO50" s="271"/>
      <c r="AP50" s="271"/>
      <c r="AQ50" s="493">
        <f>SUM(J50:AL50)</f>
        <v>0</v>
      </c>
      <c r="AS50"/>
      <c r="AT50"/>
      <c r="AU50"/>
      <c r="AV50"/>
      <c r="AW50"/>
      <c r="AX50"/>
      <c r="AY50"/>
      <c r="AZ50"/>
      <c r="BA50"/>
      <c r="BB50"/>
      <c r="BC50"/>
      <c r="BD50"/>
      <c r="XFD50"/>
    </row>
    <row r="51" spans="1:56 16384:16384" x14ac:dyDescent="0.2">
      <c r="A51" s="459" t="s">
        <v>11</v>
      </c>
      <c r="B51" s="459"/>
      <c r="C51" s="459"/>
      <c r="D51" s="460"/>
      <c r="E51" s="280" t="s">
        <v>84</v>
      </c>
      <c r="F51" s="352"/>
      <c r="G51" s="508"/>
      <c r="H51" s="508"/>
      <c r="I51" s="509"/>
      <c r="J51" s="512">
        <f>'Travel Details'!E59</f>
        <v>0</v>
      </c>
      <c r="K51" s="443"/>
      <c r="L51" s="282"/>
      <c r="M51" s="282"/>
      <c r="N51" s="282"/>
      <c r="O51" s="442"/>
      <c r="P51" s="358"/>
      <c r="Q51" s="512">
        <f>'Travel Details'!F59</f>
        <v>0</v>
      </c>
      <c r="R51" s="443"/>
      <c r="S51" s="282"/>
      <c r="T51" s="282"/>
      <c r="U51" s="282"/>
      <c r="V51" s="442"/>
      <c r="W51" s="358"/>
      <c r="X51" s="512">
        <f>'Travel Details'!G59</f>
        <v>0</v>
      </c>
      <c r="Y51" s="486"/>
      <c r="Z51" s="282"/>
      <c r="AA51" s="282"/>
      <c r="AB51" s="282"/>
      <c r="AC51" s="485"/>
      <c r="AD51" s="358"/>
      <c r="AE51" s="512">
        <f>'Travel Details'!H59</f>
        <v>0</v>
      </c>
      <c r="AF51" s="486"/>
      <c r="AG51" s="282"/>
      <c r="AH51" s="282"/>
      <c r="AI51" s="282"/>
      <c r="AJ51" s="485"/>
      <c r="AK51" s="358"/>
      <c r="AL51" s="512">
        <f>'Travel Details'!I59</f>
        <v>0</v>
      </c>
      <c r="AM51" s="384"/>
      <c r="AN51" s="384"/>
      <c r="AO51" s="384"/>
      <c r="AP51" s="384"/>
      <c r="AQ51" s="439"/>
      <c r="AW51" s="124"/>
      <c r="AX51" s="124"/>
      <c r="AY51" s="124"/>
      <c r="AZ51" s="124"/>
      <c r="BA51" s="124"/>
      <c r="BB51" s="124"/>
      <c r="BC51" s="124"/>
      <c r="BD51" s="124"/>
    </row>
    <row r="52" spans="1:56 16384:16384" x14ac:dyDescent="0.2">
      <c r="A52" s="575" t="s">
        <v>194</v>
      </c>
      <c r="B52" s="454"/>
      <c r="C52" s="454"/>
      <c r="D52" s="455"/>
      <c r="E52" s="273" t="s">
        <v>85</v>
      </c>
      <c r="F52" s="297"/>
      <c r="G52" s="510"/>
      <c r="H52" s="510"/>
      <c r="I52" s="511"/>
      <c r="J52" s="400">
        <f>'Travel Details'!P59</f>
        <v>0</v>
      </c>
      <c r="K52"/>
      <c r="L52" s="283"/>
      <c r="M52" s="283"/>
      <c r="N52" s="283"/>
      <c r="O52" s="439"/>
      <c r="P52" s="360"/>
      <c r="Q52" s="400">
        <f>'Travel Details'!Q59</f>
        <v>0</v>
      </c>
      <c r="R52"/>
      <c r="S52" s="283"/>
      <c r="T52" s="283"/>
      <c r="U52" s="283"/>
      <c r="V52" s="439"/>
      <c r="W52" s="360"/>
      <c r="X52" s="400">
        <f>'Travel Details'!R59</f>
        <v>0</v>
      </c>
      <c r="Y52"/>
      <c r="Z52" s="283"/>
      <c r="AA52" s="283"/>
      <c r="AB52" s="283"/>
      <c r="AC52" s="484"/>
      <c r="AD52" s="360"/>
      <c r="AE52" s="400">
        <f>'Travel Details'!S59</f>
        <v>0</v>
      </c>
      <c r="AF52"/>
      <c r="AG52" s="283"/>
      <c r="AH52" s="283"/>
      <c r="AI52" s="283"/>
      <c r="AJ52" s="484"/>
      <c r="AK52" s="360"/>
      <c r="AL52" s="400">
        <f>'Travel Details'!T59</f>
        <v>0</v>
      </c>
      <c r="AM52" s="384"/>
      <c r="AN52" s="384"/>
      <c r="AO52" s="384"/>
      <c r="AP52" s="384"/>
      <c r="AQ52" s="439"/>
    </row>
    <row r="53" spans="1:56 16384:16384" s="124" customFormat="1" x14ac:dyDescent="0.2">
      <c r="A53" s="454"/>
      <c r="B53" s="454"/>
      <c r="C53" s="454"/>
      <c r="D53" s="455"/>
      <c r="E53" s="313" t="s">
        <v>158</v>
      </c>
      <c r="F53" s="314"/>
      <c r="G53" s="314"/>
      <c r="H53" s="314"/>
      <c r="I53" s="357"/>
      <c r="J53" s="271">
        <f>SUM(J51:J52)</f>
        <v>0</v>
      </c>
      <c r="K53"/>
      <c r="L53" s="285"/>
      <c r="M53" s="285"/>
      <c r="N53" s="285"/>
      <c r="O53" s="298"/>
      <c r="P53" s="362"/>
      <c r="Q53" s="271">
        <f>SUM(Q51:Q52)</f>
        <v>0</v>
      </c>
      <c r="R53"/>
      <c r="S53" s="285"/>
      <c r="T53" s="285"/>
      <c r="U53" s="284"/>
      <c r="V53" s="314"/>
      <c r="W53" s="361"/>
      <c r="X53" s="271">
        <f>SUM(X51:X52)</f>
        <v>0</v>
      </c>
      <c r="Y53"/>
      <c r="Z53" s="285"/>
      <c r="AA53" s="285"/>
      <c r="AB53" s="285"/>
      <c r="AC53" s="298"/>
      <c r="AD53" s="362"/>
      <c r="AE53" s="271">
        <f>SUM(AE51:AE52)</f>
        <v>0</v>
      </c>
      <c r="AF53"/>
      <c r="AG53" s="285"/>
      <c r="AH53" s="285"/>
      <c r="AI53" s="284"/>
      <c r="AJ53" s="314"/>
      <c r="AK53" s="361"/>
      <c r="AL53" s="271">
        <f>SUM(AL51:AL52)</f>
        <v>0</v>
      </c>
      <c r="AM53" s="271"/>
      <c r="AN53" s="271"/>
      <c r="AO53" s="271"/>
      <c r="AP53" s="271"/>
      <c r="AQ53" s="494">
        <f>SUM(J53:AL53)</f>
        <v>0</v>
      </c>
      <c r="AS53"/>
      <c r="AT53"/>
      <c r="AU53"/>
      <c r="AV53"/>
      <c r="AW53"/>
      <c r="AX53"/>
      <c r="AY53"/>
      <c r="AZ53"/>
      <c r="BA53"/>
      <c r="BB53"/>
      <c r="BC53"/>
      <c r="BD53"/>
      <c r="XFD53"/>
    </row>
    <row r="54" spans="1:56 16384:16384" x14ac:dyDescent="0.2">
      <c r="A54" s="459" t="s">
        <v>197</v>
      </c>
      <c r="B54" s="459"/>
      <c r="C54" s="459"/>
      <c r="D54" s="460"/>
      <c r="E54" s="461"/>
      <c r="F54" s="461"/>
      <c r="G54" s="461"/>
      <c r="H54" s="461"/>
      <c r="I54" s="462"/>
      <c r="J54" s="387"/>
      <c r="K54" s="443"/>
      <c r="L54" s="286"/>
      <c r="M54" s="286"/>
      <c r="N54" s="286"/>
      <c r="O54" s="255"/>
      <c r="P54" s="363"/>
      <c r="Q54" s="387"/>
      <c r="R54" s="443"/>
      <c r="S54" s="286"/>
      <c r="T54" s="286"/>
      <c r="U54" s="286"/>
      <c r="V54" s="255"/>
      <c r="W54" s="363"/>
      <c r="X54" s="387"/>
      <c r="Y54" s="443"/>
      <c r="Z54" s="286"/>
      <c r="AA54" s="286"/>
      <c r="AB54" s="286"/>
      <c r="AC54" s="255"/>
      <c r="AD54" s="363"/>
      <c r="AE54" s="387"/>
      <c r="AF54" s="443"/>
      <c r="AG54" s="286"/>
      <c r="AH54" s="286"/>
      <c r="AI54" s="286"/>
      <c r="AJ54" s="255"/>
      <c r="AK54" s="363"/>
      <c r="AL54" s="387"/>
      <c r="AM54" s="387"/>
      <c r="AN54" s="387"/>
      <c r="AO54" s="387"/>
      <c r="AP54" s="387"/>
      <c r="AQ54" s="255"/>
      <c r="AW54" s="124"/>
      <c r="AX54" s="124"/>
      <c r="AY54" s="124"/>
      <c r="AZ54" s="124"/>
      <c r="BA54" s="124"/>
      <c r="BB54" s="124"/>
      <c r="BC54" s="124"/>
      <c r="BD54" s="124"/>
    </row>
    <row r="55" spans="1:56 16384:16384" x14ac:dyDescent="0.2">
      <c r="A55" s="454"/>
      <c r="B55" s="454"/>
      <c r="C55" s="454"/>
      <c r="D55" s="455"/>
      <c r="E55" s="458"/>
      <c r="F55" s="458"/>
      <c r="G55" s="458"/>
      <c r="H55" s="458"/>
      <c r="I55" s="463"/>
      <c r="J55" s="388"/>
      <c r="K55"/>
      <c r="L55" s="287"/>
      <c r="M55" s="287"/>
      <c r="N55" s="287"/>
      <c r="O55" s="440"/>
      <c r="P55" s="364"/>
      <c r="Q55" s="388"/>
      <c r="R55"/>
      <c r="S55" s="287"/>
      <c r="T55" s="287"/>
      <c r="U55" s="287"/>
      <c r="V55" s="440"/>
      <c r="W55" s="364"/>
      <c r="X55" s="388"/>
      <c r="Y55"/>
      <c r="Z55" s="287"/>
      <c r="AA55" s="287"/>
      <c r="AB55" s="287"/>
      <c r="AC55" s="440"/>
      <c r="AD55" s="364"/>
      <c r="AE55" s="388"/>
      <c r="AF55"/>
      <c r="AG55" s="287"/>
      <c r="AH55" s="287"/>
      <c r="AI55" s="287"/>
      <c r="AJ55" s="440"/>
      <c r="AK55" s="364"/>
      <c r="AL55" s="388"/>
      <c r="AM55" s="388"/>
      <c r="AN55" s="388"/>
      <c r="AO55" s="388"/>
      <c r="AP55" s="388"/>
      <c r="AQ55" s="440"/>
    </row>
    <row r="56" spans="1:56 16384:16384" s="124" customFormat="1" x14ac:dyDescent="0.2">
      <c r="A56" s="456"/>
      <c r="B56" s="456"/>
      <c r="C56" s="456"/>
      <c r="D56" s="457"/>
      <c r="E56" s="313" t="s">
        <v>203</v>
      </c>
      <c r="F56" s="314"/>
      <c r="G56" s="314"/>
      <c r="H56" s="314"/>
      <c r="I56" s="357"/>
      <c r="J56" s="270">
        <f>SUM(J54:J55)</f>
        <v>0</v>
      </c>
      <c r="K56"/>
      <c r="L56" s="284"/>
      <c r="M56" s="284"/>
      <c r="N56" s="284"/>
      <c r="O56" s="314"/>
      <c r="P56" s="361"/>
      <c r="Q56" s="270">
        <f>SUM(Q54:Q55)</f>
        <v>0</v>
      </c>
      <c r="R56"/>
      <c r="S56" s="284"/>
      <c r="T56" s="284"/>
      <c r="U56" s="284"/>
      <c r="V56" s="314"/>
      <c r="W56" s="361"/>
      <c r="X56" s="270">
        <f>SUM(X54:X55)</f>
        <v>0</v>
      </c>
      <c r="Y56"/>
      <c r="Z56" s="284"/>
      <c r="AA56" s="284"/>
      <c r="AB56" s="284"/>
      <c r="AC56" s="314"/>
      <c r="AD56" s="361"/>
      <c r="AE56" s="270">
        <f>SUM(AE54:AE55)</f>
        <v>0</v>
      </c>
      <c r="AF56"/>
      <c r="AG56" s="284"/>
      <c r="AH56" s="284"/>
      <c r="AI56" s="284"/>
      <c r="AJ56" s="314"/>
      <c r="AK56" s="361"/>
      <c r="AL56" s="270">
        <f>SUM(AL54:AL55)</f>
        <v>0</v>
      </c>
      <c r="AM56" s="270"/>
      <c r="AN56" s="270"/>
      <c r="AO56" s="270"/>
      <c r="AP56" s="270"/>
      <c r="AQ56" s="494">
        <f>SUM(J56:AL56)</f>
        <v>0</v>
      </c>
      <c r="AS56"/>
      <c r="AT56"/>
      <c r="AU56"/>
      <c r="AV56"/>
      <c r="AW56"/>
      <c r="AX56"/>
      <c r="AY56"/>
      <c r="AZ56"/>
      <c r="BA56"/>
      <c r="BB56"/>
      <c r="BC56"/>
      <c r="BD56"/>
      <c r="XFD56"/>
    </row>
    <row r="57" spans="1:56 16384:16384" x14ac:dyDescent="0.2">
      <c r="A57" s="459" t="s">
        <v>198</v>
      </c>
      <c r="B57" s="459"/>
      <c r="C57" s="459"/>
      <c r="D57" s="460"/>
      <c r="E57" s="461"/>
      <c r="F57" s="461"/>
      <c r="G57" s="461"/>
      <c r="H57" s="461"/>
      <c r="I57" s="462"/>
      <c r="J57" s="387"/>
      <c r="K57" s="443"/>
      <c r="L57" s="286"/>
      <c r="M57" s="286"/>
      <c r="N57" s="286"/>
      <c r="O57" s="255"/>
      <c r="P57" s="363"/>
      <c r="Q57" s="387"/>
      <c r="R57" s="443"/>
      <c r="S57" s="286"/>
      <c r="T57" s="286"/>
      <c r="U57" s="286"/>
      <c r="V57" s="255"/>
      <c r="W57" s="363"/>
      <c r="X57" s="387"/>
      <c r="Y57" s="443"/>
      <c r="Z57" s="286"/>
      <c r="AA57" s="286"/>
      <c r="AB57" s="286"/>
      <c r="AC57" s="255"/>
      <c r="AD57" s="363"/>
      <c r="AE57" s="387"/>
      <c r="AF57" s="443"/>
      <c r="AG57" s="286"/>
      <c r="AH57" s="286"/>
      <c r="AI57" s="286"/>
      <c r="AJ57" s="255"/>
      <c r="AK57" s="363"/>
      <c r="AL57" s="387"/>
      <c r="AM57" s="387"/>
      <c r="AN57" s="387"/>
      <c r="AO57" s="387"/>
      <c r="AP57" s="387"/>
      <c r="AQ57" s="255"/>
    </row>
    <row r="58" spans="1:56 16384:16384" x14ac:dyDescent="0.2">
      <c r="A58" s="454"/>
      <c r="B58" s="454"/>
      <c r="C58" s="454"/>
      <c r="D58" s="455"/>
      <c r="E58" s="458"/>
      <c r="F58" s="458"/>
      <c r="G58" s="458"/>
      <c r="H58" s="458"/>
      <c r="I58" s="463"/>
      <c r="J58" s="388"/>
      <c r="K58"/>
      <c r="L58" s="287"/>
      <c r="M58" s="287"/>
      <c r="N58" s="287"/>
      <c r="O58" s="440"/>
      <c r="P58" s="364"/>
      <c r="Q58" s="388"/>
      <c r="R58"/>
      <c r="S58" s="287"/>
      <c r="T58" s="287"/>
      <c r="U58" s="287"/>
      <c r="V58" s="440"/>
      <c r="W58" s="364"/>
      <c r="X58" s="388"/>
      <c r="Y58"/>
      <c r="Z58" s="287"/>
      <c r="AA58" s="287"/>
      <c r="AB58" s="287"/>
      <c r="AC58" s="440"/>
      <c r="AD58" s="364"/>
      <c r="AE58" s="388"/>
      <c r="AF58"/>
      <c r="AG58" s="287"/>
      <c r="AH58" s="287"/>
      <c r="AI58" s="287"/>
      <c r="AJ58" s="440"/>
      <c r="AK58" s="364"/>
      <c r="AL58" s="388"/>
      <c r="AM58" s="388"/>
      <c r="AN58" s="388"/>
      <c r="AO58" s="388"/>
      <c r="AP58" s="388"/>
      <c r="AQ58" s="440"/>
    </row>
    <row r="59" spans="1:56 16384:16384" x14ac:dyDescent="0.2">
      <c r="A59" s="456"/>
      <c r="B59" s="456"/>
      <c r="C59" s="456"/>
      <c r="D59" s="457"/>
      <c r="E59" s="313" t="s">
        <v>202</v>
      </c>
      <c r="F59" s="314"/>
      <c r="G59" s="314"/>
      <c r="H59" s="314"/>
      <c r="I59" s="357"/>
      <c r="J59" s="270">
        <f>SUM(J57:J58)</f>
        <v>0</v>
      </c>
      <c r="K59"/>
      <c r="L59" s="284"/>
      <c r="M59" s="284"/>
      <c r="N59" s="284"/>
      <c r="O59" s="314"/>
      <c r="P59" s="361"/>
      <c r="Q59" s="270">
        <f>SUM(Q57:Q58)</f>
        <v>0</v>
      </c>
      <c r="R59"/>
      <c r="S59" s="284"/>
      <c r="T59" s="284"/>
      <c r="U59" s="284"/>
      <c r="V59" s="314"/>
      <c r="W59" s="361"/>
      <c r="X59" s="270">
        <f>SUM(X57:X58)</f>
        <v>0</v>
      </c>
      <c r="Y59"/>
      <c r="Z59" s="284"/>
      <c r="AA59" s="284"/>
      <c r="AB59" s="284"/>
      <c r="AC59" s="314"/>
      <c r="AD59" s="361"/>
      <c r="AE59" s="270">
        <f>SUM(AE57:AE58)</f>
        <v>0</v>
      </c>
      <c r="AF59"/>
      <c r="AG59" s="284"/>
      <c r="AH59" s="284"/>
      <c r="AI59" s="284"/>
      <c r="AJ59" s="314"/>
      <c r="AK59" s="361"/>
      <c r="AL59" s="270">
        <f>SUM(AL57:AL58)</f>
        <v>0</v>
      </c>
      <c r="AM59" s="270"/>
      <c r="AN59" s="270"/>
      <c r="AO59" s="270"/>
      <c r="AP59" s="270"/>
      <c r="AQ59" s="494">
        <f>SUM(J59:AL59)</f>
        <v>0</v>
      </c>
      <c r="AW59" s="124"/>
      <c r="AX59" s="124"/>
      <c r="AY59" s="124"/>
      <c r="AZ59" s="124"/>
      <c r="BA59" s="124"/>
      <c r="BB59" s="124"/>
      <c r="BC59" s="124"/>
      <c r="BD59" s="124"/>
    </row>
    <row r="60" spans="1:56 16384:16384" x14ac:dyDescent="0.2">
      <c r="A60" s="459" t="s">
        <v>98</v>
      </c>
      <c r="B60" s="459"/>
      <c r="C60" s="459"/>
      <c r="D60" s="460"/>
      <c r="E60" s="461"/>
      <c r="F60" s="461"/>
      <c r="G60" s="461"/>
      <c r="H60" s="461"/>
      <c r="I60" s="462"/>
      <c r="J60" s="387"/>
      <c r="K60" s="443"/>
      <c r="L60" s="286"/>
      <c r="M60" s="286"/>
      <c r="N60" s="286"/>
      <c r="O60" s="255"/>
      <c r="P60" s="363"/>
      <c r="Q60" s="387"/>
      <c r="R60" s="443"/>
      <c r="S60" s="286"/>
      <c r="T60" s="286"/>
      <c r="U60" s="286"/>
      <c r="V60" s="255"/>
      <c r="W60" s="363"/>
      <c r="X60" s="387"/>
      <c r="Y60" s="443"/>
      <c r="Z60" s="286"/>
      <c r="AA60" s="286"/>
      <c r="AB60" s="286"/>
      <c r="AC60" s="255"/>
      <c r="AD60" s="363"/>
      <c r="AE60" s="387"/>
      <c r="AF60" s="443"/>
      <c r="AG60" s="286"/>
      <c r="AH60" s="286"/>
      <c r="AI60" s="286"/>
      <c r="AJ60" s="255"/>
      <c r="AK60" s="363"/>
      <c r="AL60" s="387"/>
      <c r="AM60" s="387"/>
      <c r="AN60" s="387"/>
      <c r="AO60" s="387"/>
      <c r="AP60" s="387"/>
      <c r="AQ60" s="255"/>
    </row>
    <row r="61" spans="1:56 16384:16384" s="124" customFormat="1" x14ac:dyDescent="0.2">
      <c r="A61" s="454"/>
      <c r="B61" s="454"/>
      <c r="C61" s="454"/>
      <c r="D61" s="455"/>
      <c r="E61" s="458"/>
      <c r="F61" s="458"/>
      <c r="G61" s="458"/>
      <c r="H61" s="458"/>
      <c r="I61" s="463"/>
      <c r="J61" s="388"/>
      <c r="K61"/>
      <c r="L61" s="287"/>
      <c r="M61" s="287"/>
      <c r="N61" s="287"/>
      <c r="O61" s="440"/>
      <c r="P61" s="364"/>
      <c r="Q61" s="388"/>
      <c r="R61"/>
      <c r="S61" s="287"/>
      <c r="T61" s="287"/>
      <c r="U61" s="287"/>
      <c r="V61" s="440"/>
      <c r="W61" s="364"/>
      <c r="X61" s="388"/>
      <c r="Y61"/>
      <c r="Z61" s="287"/>
      <c r="AA61" s="287"/>
      <c r="AB61" s="287"/>
      <c r="AC61" s="440"/>
      <c r="AD61" s="364"/>
      <c r="AE61" s="388"/>
      <c r="AF61"/>
      <c r="AG61" s="287"/>
      <c r="AH61" s="287"/>
      <c r="AI61" s="287"/>
      <c r="AJ61" s="440"/>
      <c r="AK61" s="364"/>
      <c r="AL61" s="388"/>
      <c r="AM61" s="388"/>
      <c r="AN61" s="388"/>
      <c r="AO61" s="388"/>
      <c r="AP61" s="388"/>
      <c r="AQ61" s="440"/>
      <c r="AS61"/>
      <c r="AT61"/>
      <c r="AU61"/>
      <c r="AV61"/>
      <c r="AW61"/>
      <c r="AX61"/>
      <c r="AY61"/>
      <c r="AZ61"/>
      <c r="BA61"/>
      <c r="BB61"/>
      <c r="BC61"/>
      <c r="BD61"/>
      <c r="XFD61"/>
    </row>
    <row r="62" spans="1:56 16384:16384" x14ac:dyDescent="0.2">
      <c r="A62" s="454"/>
      <c r="B62" s="454"/>
      <c r="C62" s="454"/>
      <c r="D62" s="455"/>
      <c r="E62" s="458"/>
      <c r="F62" s="458"/>
      <c r="G62" s="458"/>
      <c r="H62" s="458"/>
      <c r="I62" s="463"/>
      <c r="J62" s="388"/>
      <c r="K62"/>
      <c r="L62" s="287"/>
      <c r="M62" s="287"/>
      <c r="N62" s="287"/>
      <c r="O62" s="440"/>
      <c r="P62" s="364"/>
      <c r="Q62" s="388"/>
      <c r="R62"/>
      <c r="S62" s="287"/>
      <c r="T62" s="287"/>
      <c r="U62" s="287"/>
      <c r="V62" s="440"/>
      <c r="W62" s="364"/>
      <c r="X62" s="388"/>
      <c r="Y62"/>
      <c r="Z62" s="287"/>
      <c r="AA62" s="287"/>
      <c r="AB62" s="287"/>
      <c r="AC62" s="440"/>
      <c r="AD62" s="364"/>
      <c r="AE62" s="388"/>
      <c r="AF62"/>
      <c r="AG62" s="287"/>
      <c r="AH62" s="287"/>
      <c r="AI62" s="287"/>
      <c r="AJ62" s="440"/>
      <c r="AK62" s="364"/>
      <c r="AL62" s="388"/>
      <c r="AM62" s="388"/>
      <c r="AN62" s="388"/>
      <c r="AO62" s="388"/>
      <c r="AP62" s="388"/>
      <c r="AQ62" s="440"/>
      <c r="AW62" s="144"/>
      <c r="AX62" s="144"/>
      <c r="AY62" s="144"/>
      <c r="AZ62" s="144"/>
      <c r="BA62" s="144"/>
      <c r="BB62" s="144"/>
      <c r="BC62" s="144"/>
      <c r="BD62" s="144"/>
    </row>
    <row r="63" spans="1:56 16384:16384" x14ac:dyDescent="0.2">
      <c r="A63" s="454"/>
      <c r="B63" s="454"/>
      <c r="C63" s="454"/>
      <c r="D63" s="455"/>
      <c r="E63" s="458"/>
      <c r="F63" s="458"/>
      <c r="G63" s="458"/>
      <c r="H63" s="458"/>
      <c r="I63" s="463"/>
      <c r="J63" s="388"/>
      <c r="K63"/>
      <c r="L63" s="287"/>
      <c r="M63" s="287"/>
      <c r="N63" s="287"/>
      <c r="O63" s="440"/>
      <c r="P63" s="364"/>
      <c r="Q63" s="388"/>
      <c r="R63"/>
      <c r="S63" s="287"/>
      <c r="T63" s="287"/>
      <c r="U63" s="287"/>
      <c r="V63" s="440"/>
      <c r="W63" s="364"/>
      <c r="X63" s="388"/>
      <c r="Y63"/>
      <c r="Z63" s="287"/>
      <c r="AA63" s="287"/>
      <c r="AB63" s="287"/>
      <c r="AC63" s="440"/>
      <c r="AD63" s="364"/>
      <c r="AE63" s="388"/>
      <c r="AF63"/>
      <c r="AG63" s="287"/>
      <c r="AH63" s="287"/>
      <c r="AI63" s="287"/>
      <c r="AJ63" s="440"/>
      <c r="AK63" s="364"/>
      <c r="AL63" s="388"/>
      <c r="AM63" s="388"/>
      <c r="AN63" s="388"/>
      <c r="AO63" s="388"/>
      <c r="AP63" s="388"/>
      <c r="AQ63" s="440"/>
    </row>
    <row r="64" spans="1:56 16384:16384" s="144" customFormat="1" x14ac:dyDescent="0.2">
      <c r="A64" s="456"/>
      <c r="B64" s="456"/>
      <c r="C64" s="456"/>
      <c r="D64" s="457"/>
      <c r="E64" s="313" t="s">
        <v>160</v>
      </c>
      <c r="F64" s="314"/>
      <c r="G64" s="314"/>
      <c r="H64" s="314"/>
      <c r="I64" s="357"/>
      <c r="J64" s="270">
        <f>SUM(J60:J63)</f>
        <v>0</v>
      </c>
      <c r="K64"/>
      <c r="L64" s="284"/>
      <c r="M64" s="284"/>
      <c r="N64" s="284"/>
      <c r="O64" s="314"/>
      <c r="P64" s="361"/>
      <c r="Q64" s="270">
        <f>SUM(Q60:Q63)</f>
        <v>0</v>
      </c>
      <c r="R64"/>
      <c r="S64" s="284"/>
      <c r="T64" s="284"/>
      <c r="U64" s="284"/>
      <c r="V64" s="314"/>
      <c r="W64" s="361"/>
      <c r="X64" s="270">
        <f>SUM(X60:X63)</f>
        <v>0</v>
      </c>
      <c r="Y64"/>
      <c r="Z64" s="284"/>
      <c r="AA64" s="284"/>
      <c r="AB64" s="284"/>
      <c r="AC64" s="314"/>
      <c r="AD64" s="361"/>
      <c r="AE64" s="270">
        <f>SUM(AE60:AE63)</f>
        <v>0</v>
      </c>
      <c r="AF64"/>
      <c r="AG64" s="284"/>
      <c r="AH64" s="284"/>
      <c r="AI64" s="284"/>
      <c r="AJ64" s="314"/>
      <c r="AK64" s="361"/>
      <c r="AL64" s="270">
        <f>SUM(AL60:AL63)</f>
        <v>0</v>
      </c>
      <c r="AM64" s="270"/>
      <c r="AN64" s="270"/>
      <c r="AO64" s="270"/>
      <c r="AP64" s="270"/>
      <c r="AQ64" s="494">
        <f>SUM(J64:AL64)</f>
        <v>0</v>
      </c>
      <c r="AS64"/>
      <c r="AT64"/>
      <c r="AU64"/>
      <c r="AV64"/>
      <c r="AW64"/>
      <c r="AX64"/>
      <c r="AY64"/>
      <c r="AZ64"/>
      <c r="BA64"/>
      <c r="BB64"/>
      <c r="BC64"/>
      <c r="BD64"/>
      <c r="XFD64"/>
    </row>
    <row r="65" spans="1:16384" x14ac:dyDescent="0.2">
      <c r="A65" s="920" t="s">
        <v>199</v>
      </c>
      <c r="B65" s="921"/>
      <c r="C65" s="921"/>
      <c r="D65" s="922"/>
      <c r="E65" s="280" t="s">
        <v>193</v>
      </c>
      <c r="F65" s="352"/>
      <c r="G65" s="281"/>
      <c r="H65" s="281"/>
      <c r="I65" s="358"/>
      <c r="J65" s="241">
        <f>SubAwards!D76</f>
        <v>0</v>
      </c>
      <c r="K65" s="282"/>
      <c r="L65" s="282"/>
      <c r="M65" s="282"/>
      <c r="N65" s="282"/>
      <c r="O65" s="281"/>
      <c r="P65" s="358"/>
      <c r="Q65" s="241">
        <f>SubAwards!E76</f>
        <v>0</v>
      </c>
      <c r="R65" s="282"/>
      <c r="S65" s="282"/>
      <c r="T65" s="282"/>
      <c r="U65" s="282"/>
      <c r="V65" s="281"/>
      <c r="W65" s="358"/>
      <c r="X65" s="241">
        <f>SubAwards!F76</f>
        <v>0</v>
      </c>
      <c r="Y65" s="282"/>
      <c r="Z65" s="282"/>
      <c r="AA65" s="282"/>
      <c r="AB65" s="282"/>
      <c r="AC65" s="281"/>
      <c r="AD65" s="358"/>
      <c r="AE65" s="241">
        <f>SubAwards!G76</f>
        <v>0</v>
      </c>
      <c r="AF65" s="282"/>
      <c r="AG65" s="282"/>
      <c r="AH65" s="282"/>
      <c r="AI65" s="282"/>
      <c r="AJ65" s="281"/>
      <c r="AK65" s="358"/>
      <c r="AL65" s="241">
        <f>SubAwards!H76</f>
        <v>0</v>
      </c>
      <c r="AM65" s="244"/>
      <c r="AN65" s="244"/>
      <c r="AO65" s="244"/>
      <c r="AP65" s="244"/>
      <c r="AQ65" s="337">
        <f>SUM(J65:AL65)</f>
        <v>0</v>
      </c>
    </row>
    <row r="66" spans="1:16384" x14ac:dyDescent="0.2">
      <c r="A66" s="923"/>
      <c r="B66" s="924"/>
      <c r="C66" s="924"/>
      <c r="D66" s="925"/>
      <c r="E66" s="273" t="s">
        <v>192</v>
      </c>
      <c r="F66" s="297"/>
      <c r="G66" s="44"/>
      <c r="H66" s="44"/>
      <c r="I66" s="360"/>
      <c r="J66" s="244">
        <f>SubAwards!D77</f>
        <v>0</v>
      </c>
      <c r="K66" s="283"/>
      <c r="L66" s="283"/>
      <c r="M66" s="283"/>
      <c r="N66" s="283"/>
      <c r="O66" s="44"/>
      <c r="P66" s="360"/>
      <c r="Q66" s="244">
        <f>SubAwards!E77</f>
        <v>0</v>
      </c>
      <c r="R66" s="283"/>
      <c r="S66" s="283"/>
      <c r="T66" s="283"/>
      <c r="U66" s="283"/>
      <c r="V66" s="44"/>
      <c r="W66" s="360"/>
      <c r="X66" s="244">
        <f>SubAwards!F77</f>
        <v>0</v>
      </c>
      <c r="Y66" s="283"/>
      <c r="Z66" s="283"/>
      <c r="AA66" s="283"/>
      <c r="AB66" s="283"/>
      <c r="AC66" s="44"/>
      <c r="AD66" s="360"/>
      <c r="AE66" s="244">
        <f>SubAwards!G77</f>
        <v>0</v>
      </c>
      <c r="AF66" s="283"/>
      <c r="AG66" s="283"/>
      <c r="AH66" s="283"/>
      <c r="AI66" s="283"/>
      <c r="AJ66" s="44"/>
      <c r="AK66" s="360"/>
      <c r="AL66" s="244">
        <f>SubAwards!H77</f>
        <v>0</v>
      </c>
      <c r="AM66" s="244"/>
      <c r="AN66" s="244"/>
      <c r="AO66" s="244"/>
      <c r="AP66" s="244"/>
      <c r="AQ66" s="337">
        <f>SUM(J66:AL66)</f>
        <v>0</v>
      </c>
      <c r="AR66" s="175"/>
    </row>
    <row r="67" spans="1:16384" x14ac:dyDescent="0.2">
      <c r="A67" s="926"/>
      <c r="B67" s="927"/>
      <c r="C67" s="927"/>
      <c r="D67" s="928"/>
      <c r="E67" s="313" t="s">
        <v>161</v>
      </c>
      <c r="F67" s="314"/>
      <c r="G67" s="314"/>
      <c r="H67" s="314"/>
      <c r="I67" s="357"/>
      <c r="J67" s="272">
        <f>SUM(J65:J66)</f>
        <v>0</v>
      </c>
      <c r="K67" s="288"/>
      <c r="L67" s="288"/>
      <c r="M67" s="288"/>
      <c r="N67" s="288"/>
      <c r="O67" s="299"/>
      <c r="P67" s="365"/>
      <c r="Q67" s="272">
        <f>SUM(Q65:V66)</f>
        <v>0</v>
      </c>
      <c r="R67" s="288"/>
      <c r="S67" s="288"/>
      <c r="T67" s="288"/>
      <c r="U67" s="288"/>
      <c r="V67" s="299"/>
      <c r="W67" s="365"/>
      <c r="X67" s="272">
        <f>SUM(X65:X66)</f>
        <v>0</v>
      </c>
      <c r="Y67" s="288"/>
      <c r="Z67" s="288"/>
      <c r="AA67" s="288"/>
      <c r="AB67" s="288"/>
      <c r="AC67" s="299"/>
      <c r="AD67" s="365"/>
      <c r="AE67" s="272">
        <f>SUM(AE65:AE66)</f>
        <v>0</v>
      </c>
      <c r="AF67" s="288"/>
      <c r="AG67" s="288"/>
      <c r="AH67" s="288"/>
      <c r="AI67" s="288"/>
      <c r="AJ67" s="299"/>
      <c r="AK67" s="365"/>
      <c r="AL67" s="272">
        <f>SUM(AL65:AL66)</f>
        <v>0</v>
      </c>
      <c r="AM67" s="272"/>
      <c r="AN67" s="272"/>
      <c r="AO67" s="272"/>
      <c r="AP67" s="272"/>
      <c r="AQ67" s="338">
        <f>SUM(J67:AL67)</f>
        <v>0</v>
      </c>
    </row>
    <row r="68" spans="1:16384" x14ac:dyDescent="0.2">
      <c r="A68" s="264" t="s">
        <v>120</v>
      </c>
      <c r="B68" s="431"/>
      <c r="C68" s="264"/>
      <c r="D68" s="315"/>
      <c r="E68" s="265"/>
      <c r="F68" s="265"/>
      <c r="G68" s="265"/>
      <c r="H68" s="265"/>
      <c r="I68" s="366" t="s">
        <v>121</v>
      </c>
      <c r="J68" s="254"/>
      <c r="K68" s="353"/>
      <c r="L68" s="353"/>
      <c r="M68" s="286"/>
      <c r="N68" s="286"/>
      <c r="O68" s="265"/>
      <c r="P68" s="366" t="s">
        <v>121</v>
      </c>
      <c r="Q68" s="224"/>
      <c r="R68" s="415"/>
      <c r="S68" s="347"/>
      <c r="T68" s="286"/>
      <c r="U68" s="286"/>
      <c r="V68" s="265"/>
      <c r="W68" s="366" t="s">
        <v>121</v>
      </c>
      <c r="X68" s="224"/>
      <c r="Y68" s="415"/>
      <c r="Z68" s="347"/>
      <c r="AA68" s="286"/>
      <c r="AB68" s="286"/>
      <c r="AC68" s="265"/>
      <c r="AD68" s="366" t="s">
        <v>121</v>
      </c>
      <c r="AE68" s="224"/>
      <c r="AF68" s="415"/>
      <c r="AG68" s="347"/>
      <c r="AH68" s="286"/>
      <c r="AI68" s="286"/>
      <c r="AJ68" s="265"/>
      <c r="AK68" s="366" t="s">
        <v>121</v>
      </c>
      <c r="AL68" s="224"/>
      <c r="AM68" s="419"/>
      <c r="AN68" s="419"/>
      <c r="AO68" s="419"/>
      <c r="AP68" s="419"/>
      <c r="AQ68" s="391"/>
      <c r="AR68" s="484"/>
      <c r="AW68" s="375"/>
    </row>
    <row r="69" spans="1:16384" x14ac:dyDescent="0.2">
      <c r="A69" s="266" t="s">
        <v>65</v>
      </c>
      <c r="B69" s="266"/>
      <c r="C69" s="259"/>
      <c r="D69" s="316"/>
      <c r="E69" s="210"/>
      <c r="F69" s="346"/>
      <c r="G69" s="210"/>
      <c r="H69" s="261">
        <v>0.65</v>
      </c>
      <c r="I69" s="389"/>
      <c r="J69" s="260"/>
      <c r="K69" s="354"/>
      <c r="L69" s="354"/>
      <c r="M69" s="294"/>
      <c r="N69" s="294"/>
      <c r="O69" s="261">
        <v>0.65</v>
      </c>
      <c r="P69" s="389"/>
      <c r="Q69" s="226"/>
      <c r="R69" s="416"/>
      <c r="S69" s="348"/>
      <c r="T69" s="294"/>
      <c r="U69" s="294"/>
      <c r="V69" s="261">
        <v>0.65</v>
      </c>
      <c r="W69" s="389"/>
      <c r="X69" s="226"/>
      <c r="Y69" s="416"/>
      <c r="Z69" s="348"/>
      <c r="AA69" s="294"/>
      <c r="AB69" s="294"/>
      <c r="AC69" s="261">
        <v>0.65</v>
      </c>
      <c r="AD69" s="389"/>
      <c r="AE69" s="226"/>
      <c r="AF69" s="416"/>
      <c r="AG69" s="348"/>
      <c r="AH69" s="294"/>
      <c r="AI69" s="294"/>
      <c r="AJ69" s="261">
        <v>0.65</v>
      </c>
      <c r="AK69" s="389"/>
      <c r="AL69" s="226"/>
      <c r="AM69" s="418"/>
      <c r="AN69" s="418"/>
      <c r="AO69" s="418"/>
      <c r="AP69" s="418"/>
      <c r="AQ69" s="392"/>
    </row>
    <row r="70" spans="1:16384" ht="26.1" customHeight="1" thickBot="1" x14ac:dyDescent="0.25">
      <c r="A70" s="267" t="s">
        <v>66</v>
      </c>
      <c r="B70" s="267"/>
      <c r="C70" s="262"/>
      <c r="D70" s="342"/>
      <c r="E70" s="262"/>
      <c r="F70" s="262"/>
      <c r="G70" s="262"/>
      <c r="H70" s="268">
        <v>0.65</v>
      </c>
      <c r="I70" s="367">
        <f>12-I69</f>
        <v>12</v>
      </c>
      <c r="J70" s="269"/>
      <c r="K70" s="355"/>
      <c r="L70" s="355"/>
      <c r="M70" s="295"/>
      <c r="N70" s="295"/>
      <c r="O70" s="261">
        <v>0.65</v>
      </c>
      <c r="P70" s="295">
        <f>12-P69</f>
        <v>12</v>
      </c>
      <c r="Q70" s="263"/>
      <c r="R70" s="356"/>
      <c r="S70" s="356"/>
      <c r="T70" s="295"/>
      <c r="U70" s="295"/>
      <c r="V70" s="268">
        <v>0.65</v>
      </c>
      <c r="W70" s="367">
        <f>12-W69</f>
        <v>12</v>
      </c>
      <c r="X70" s="263"/>
      <c r="Y70" s="356"/>
      <c r="Z70" s="356"/>
      <c r="AA70" s="295"/>
      <c r="AB70" s="295"/>
      <c r="AC70" s="268">
        <v>0.65</v>
      </c>
      <c r="AD70" s="367">
        <f>12-AD69</f>
        <v>12</v>
      </c>
      <c r="AE70" s="263"/>
      <c r="AF70" s="356"/>
      <c r="AG70" s="356"/>
      <c r="AH70" s="295"/>
      <c r="AI70" s="295"/>
      <c r="AJ70" s="268">
        <v>0.65</v>
      </c>
      <c r="AK70" s="367">
        <f>12-AK69</f>
        <v>12</v>
      </c>
      <c r="AL70" s="263"/>
      <c r="AM70" s="418"/>
      <c r="AN70" s="418"/>
      <c r="AO70" s="418"/>
      <c r="AP70" s="418"/>
      <c r="AQ70" s="340"/>
      <c r="AR70" s="632"/>
    </row>
    <row r="71" spans="1:16384" ht="26.1" customHeight="1" thickTop="1" thickBot="1" x14ac:dyDescent="0.3">
      <c r="A71" s="905" t="s">
        <v>135</v>
      </c>
      <c r="B71" s="906"/>
      <c r="C71" s="906"/>
      <c r="D71" s="907"/>
      <c r="E71" s="175"/>
      <c r="F71" s="345"/>
      <c r="G71" s="175"/>
      <c r="H71" s="175"/>
      <c r="I71" s="225"/>
      <c r="J71" s="226">
        <f>SUM(J33,J37,J40,J47,J50,J53,J56,J59,J64,J67)</f>
        <v>0</v>
      </c>
      <c r="K71" s="416"/>
      <c r="L71" s="348"/>
      <c r="M71" s="283"/>
      <c r="N71" s="300"/>
      <c r="O71" s="513"/>
      <c r="P71" s="368"/>
      <c r="Q71" s="369">
        <f>SUM(Q33,Q37,Q40,Q47,Q50,Q53,Q56,Q59,Q64, Q67)</f>
        <v>0</v>
      </c>
      <c r="R71" s="416"/>
      <c r="S71" s="348"/>
      <c r="T71" s="283"/>
      <c r="U71" s="300"/>
      <c r="V71" s="235"/>
      <c r="W71" s="225"/>
      <c r="X71" s="369">
        <f>SUM(X33,X37,X40,X47,X50,X53,X56,X59,X64,X67)</f>
        <v>0</v>
      </c>
      <c r="Y71" s="416"/>
      <c r="Z71" s="348"/>
      <c r="AA71" s="283"/>
      <c r="AB71" s="283"/>
      <c r="AC71" s="235"/>
      <c r="AD71" s="225"/>
      <c r="AE71" s="369">
        <f>SUM(AE33,AE37,AE40,AE47,AE50,AE53,AE56,AE59,AE64, AE67)</f>
        <v>0</v>
      </c>
      <c r="AF71" s="416"/>
      <c r="AG71" s="348"/>
      <c r="AH71" s="283"/>
      <c r="AI71" s="300"/>
      <c r="AJ71" s="235"/>
      <c r="AK71" s="225"/>
      <c r="AL71" s="369">
        <f>SUM(AL33,AL37,AL40,AL47,AL50,AL53,AL56,AL59,AL64, AL67)</f>
        <v>0</v>
      </c>
      <c r="AM71" s="417"/>
      <c r="AN71" s="417"/>
      <c r="AO71" s="417"/>
      <c r="AP71" s="417"/>
      <c r="AQ71" s="350">
        <f>SUM(J71:AL71)</f>
        <v>0</v>
      </c>
      <c r="AR71" s="351"/>
    </row>
    <row r="72" spans="1:16384" s="330" customFormat="1" ht="26.1" customHeight="1" thickBot="1" x14ac:dyDescent="0.3">
      <c r="A72" s="905" t="s">
        <v>136</v>
      </c>
      <c r="B72" s="906"/>
      <c r="C72" s="906"/>
      <c r="D72" s="907"/>
      <c r="E72" s="175"/>
      <c r="F72" s="345"/>
      <c r="G72" s="175"/>
      <c r="H72" s="175"/>
      <c r="I72" s="225"/>
      <c r="J72" s="226">
        <f>J71-SubAwards!D75</f>
        <v>0</v>
      </c>
      <c r="K72" s="416"/>
      <c r="L72" s="348"/>
      <c r="M72" s="283"/>
      <c r="N72" s="283"/>
      <c r="O72" s="235"/>
      <c r="P72" s="290"/>
      <c r="Q72" s="369">
        <f>Q71-SubAwards!E75</f>
        <v>0</v>
      </c>
      <c r="R72" s="416"/>
      <c r="S72" s="348"/>
      <c r="T72" s="283"/>
      <c r="U72" s="283"/>
      <c r="V72" s="235"/>
      <c r="W72" s="225"/>
      <c r="X72" s="369">
        <f>X71-SubAwards!F75</f>
        <v>0</v>
      </c>
      <c r="Y72" s="416"/>
      <c r="Z72" s="348"/>
      <c r="AA72" s="283"/>
      <c r="AB72" s="283"/>
      <c r="AC72" s="235"/>
      <c r="AD72" s="225"/>
      <c r="AE72" s="369">
        <f>AE71-SubAwards!G75</f>
        <v>0</v>
      </c>
      <c r="AF72" s="416"/>
      <c r="AG72" s="348"/>
      <c r="AH72" s="283"/>
      <c r="AI72" s="283"/>
      <c r="AJ72" s="235"/>
      <c r="AK72" s="225"/>
      <c r="AL72" s="369">
        <f>AL71-SubAwards!H75</f>
        <v>0</v>
      </c>
      <c r="AM72" s="417"/>
      <c r="AN72" s="417"/>
      <c r="AO72" s="417"/>
      <c r="AP72" s="417"/>
      <c r="AQ72" s="289">
        <f>SUM(J72:AL72)</f>
        <v>0</v>
      </c>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c r="JH72"/>
      <c r="JI72"/>
      <c r="JJ72"/>
      <c r="JK72"/>
      <c r="JL72"/>
      <c r="JM72"/>
      <c r="JN72"/>
      <c r="JO72"/>
      <c r="JP72"/>
      <c r="JQ72"/>
      <c r="JR72"/>
      <c r="JS72"/>
      <c r="JT72"/>
      <c r="JU72"/>
      <c r="JV72"/>
      <c r="JW72"/>
      <c r="JX72"/>
      <c r="JY72"/>
      <c r="JZ72"/>
      <c r="KA72"/>
      <c r="KB72"/>
      <c r="KC72"/>
      <c r="KD72"/>
      <c r="KE72"/>
      <c r="KF72"/>
      <c r="KG72"/>
      <c r="KH72"/>
      <c r="KI72"/>
      <c r="KJ72"/>
      <c r="KK72"/>
      <c r="KL72"/>
      <c r="KM72"/>
      <c r="KN72"/>
      <c r="KO72"/>
      <c r="KP72"/>
      <c r="KQ72"/>
      <c r="KR72"/>
      <c r="KS72"/>
      <c r="KT72"/>
      <c r="KU72"/>
      <c r="KV72"/>
      <c r="KW72"/>
      <c r="KX72"/>
      <c r="KY72"/>
      <c r="KZ72"/>
      <c r="LA72"/>
      <c r="LB72"/>
      <c r="LC72"/>
      <c r="LD72"/>
      <c r="LE72"/>
      <c r="LF72"/>
      <c r="LG72"/>
      <c r="LH72"/>
      <c r="LI72"/>
      <c r="LJ72"/>
      <c r="LK72"/>
      <c r="LL72"/>
      <c r="LM72"/>
      <c r="LN72"/>
      <c r="LO72"/>
      <c r="LP72"/>
      <c r="LQ72"/>
      <c r="LR72"/>
      <c r="LS72"/>
      <c r="LT72"/>
      <c r="LU72"/>
      <c r="LV72"/>
      <c r="LW72"/>
      <c r="LX72"/>
      <c r="LY72"/>
      <c r="LZ72"/>
      <c r="MA72"/>
      <c r="MB72"/>
      <c r="MC72"/>
      <c r="MD72"/>
      <c r="ME72"/>
      <c r="MF72"/>
      <c r="MG72"/>
      <c r="MH72"/>
      <c r="MI72"/>
      <c r="MJ72"/>
      <c r="MK72"/>
      <c r="ML72"/>
      <c r="MM72"/>
      <c r="MN72"/>
      <c r="MO72"/>
      <c r="MP72"/>
      <c r="MQ72"/>
      <c r="MR72"/>
      <c r="MS72"/>
      <c r="MT72"/>
      <c r="MU72"/>
      <c r="MV72"/>
      <c r="MW72"/>
      <c r="MX72"/>
      <c r="MY72"/>
      <c r="MZ72"/>
      <c r="NA72"/>
      <c r="NB72"/>
      <c r="NC72"/>
      <c r="ND72"/>
      <c r="NE72"/>
      <c r="NF72"/>
      <c r="NG72"/>
      <c r="NH72"/>
      <c r="NI72"/>
      <c r="NJ72"/>
      <c r="NK72"/>
      <c r="NL72"/>
      <c r="NM72"/>
      <c r="NN72"/>
      <c r="NO72"/>
      <c r="NP72"/>
      <c r="NQ72"/>
      <c r="NR72"/>
      <c r="NS72"/>
      <c r="NT72"/>
      <c r="NU72"/>
      <c r="NV72"/>
      <c r="NW72"/>
      <c r="NX72"/>
      <c r="NY72"/>
      <c r="NZ72"/>
      <c r="OA72"/>
      <c r="OB72"/>
      <c r="OC72"/>
      <c r="OD72"/>
      <c r="OE72"/>
      <c r="OF72"/>
      <c r="OG72"/>
      <c r="OH72"/>
      <c r="OI72"/>
      <c r="OJ72"/>
      <c r="OK72"/>
      <c r="OL72"/>
      <c r="OM72"/>
      <c r="ON72"/>
      <c r="OO72"/>
      <c r="OP72"/>
      <c r="OQ72"/>
      <c r="OR72"/>
      <c r="OS72"/>
      <c r="OT72"/>
      <c r="OU72"/>
      <c r="OV72"/>
      <c r="OW72"/>
      <c r="OX72"/>
      <c r="OY72"/>
      <c r="OZ72"/>
      <c r="PA72"/>
      <c r="PB72"/>
      <c r="PC72"/>
      <c r="PD72"/>
      <c r="PE72"/>
      <c r="PF72"/>
      <c r="PG72"/>
      <c r="PH72"/>
      <c r="PI72"/>
      <c r="PJ72"/>
      <c r="PK72"/>
      <c r="PL72"/>
      <c r="PM72"/>
      <c r="PN72"/>
      <c r="PO72"/>
      <c r="PP72"/>
      <c r="PQ72"/>
      <c r="PR72"/>
      <c r="PS72"/>
      <c r="PT72"/>
      <c r="PU72"/>
      <c r="PV72"/>
      <c r="PW72"/>
      <c r="PX72"/>
      <c r="PY72"/>
      <c r="PZ72"/>
      <c r="QA72"/>
      <c r="QB72"/>
      <c r="QC72"/>
      <c r="QD72"/>
      <c r="QE72"/>
      <c r="QF72"/>
      <c r="QG72"/>
      <c r="QH72"/>
      <c r="QI72"/>
      <c r="QJ72"/>
      <c r="QK72"/>
      <c r="QL72"/>
      <c r="QM72"/>
      <c r="QN72"/>
      <c r="QO72"/>
      <c r="QP72"/>
      <c r="QQ72"/>
      <c r="QR72"/>
      <c r="QS72"/>
      <c r="QT72"/>
      <c r="QU72"/>
      <c r="QV72"/>
      <c r="QW72"/>
      <c r="QX72"/>
      <c r="QY72"/>
      <c r="QZ72"/>
      <c r="RA72"/>
      <c r="RB72"/>
      <c r="RC72"/>
      <c r="RD72"/>
      <c r="RE72"/>
      <c r="RF72"/>
      <c r="RG72"/>
      <c r="RH72"/>
      <c r="RI72"/>
      <c r="RJ72"/>
      <c r="RK72"/>
      <c r="RL72"/>
      <c r="RM72"/>
      <c r="RN72"/>
      <c r="RO72"/>
      <c r="RP72"/>
      <c r="RQ72"/>
      <c r="RR72"/>
      <c r="RS72"/>
      <c r="RT72"/>
      <c r="RU72"/>
      <c r="RV72"/>
      <c r="RW72"/>
      <c r="RX72"/>
      <c r="RY72"/>
      <c r="RZ72"/>
      <c r="SA72"/>
      <c r="SB72"/>
      <c r="SC72"/>
      <c r="SD72"/>
      <c r="SE72"/>
      <c r="SF72"/>
      <c r="SG72"/>
      <c r="SH72"/>
      <c r="SI72"/>
      <c r="SJ72"/>
      <c r="SK72"/>
      <c r="SL72"/>
      <c r="SM72"/>
      <c r="SN72"/>
      <c r="SO72"/>
      <c r="SP72"/>
      <c r="SQ72"/>
      <c r="SR72"/>
      <c r="SS72"/>
      <c r="ST72"/>
      <c r="SU72"/>
      <c r="SV72"/>
      <c r="SW72"/>
      <c r="SX72"/>
      <c r="SY72"/>
      <c r="SZ72"/>
      <c r="TA72"/>
      <c r="TB72"/>
      <c r="TC72"/>
      <c r="TD72"/>
      <c r="TE72"/>
      <c r="TF72"/>
      <c r="TG72"/>
      <c r="TH72"/>
      <c r="TI72"/>
      <c r="TJ72"/>
      <c r="TK72"/>
      <c r="TL72"/>
      <c r="TM72"/>
      <c r="TN72"/>
      <c r="TO72"/>
      <c r="TP72"/>
      <c r="TQ72"/>
      <c r="TR72"/>
      <c r="TS72"/>
      <c r="TT72"/>
      <c r="TU72"/>
      <c r="TV72"/>
      <c r="TW72"/>
      <c r="TX72"/>
      <c r="TY72"/>
      <c r="TZ72"/>
      <c r="UA72"/>
      <c r="UB72"/>
      <c r="UC72"/>
      <c r="UD72"/>
      <c r="UE72"/>
      <c r="UF72"/>
      <c r="UG72"/>
      <c r="UH72"/>
      <c r="UI72"/>
      <c r="UJ72"/>
      <c r="UK72"/>
      <c r="UL72"/>
      <c r="UM72"/>
      <c r="UN72"/>
      <c r="UO72"/>
      <c r="UP72"/>
      <c r="UQ72"/>
      <c r="UR72"/>
      <c r="US72"/>
      <c r="UT72"/>
      <c r="UU72"/>
      <c r="UV72"/>
      <c r="UW72"/>
      <c r="UX72"/>
      <c r="UY72"/>
      <c r="UZ72"/>
      <c r="VA72"/>
      <c r="VB72"/>
      <c r="VC72"/>
      <c r="VD72"/>
      <c r="VE72"/>
      <c r="VF72"/>
      <c r="VG72"/>
      <c r="VH72"/>
      <c r="VI72"/>
      <c r="VJ72"/>
      <c r="VK72"/>
      <c r="VL72"/>
      <c r="VM72"/>
      <c r="VN72"/>
      <c r="VO72"/>
      <c r="VP72"/>
      <c r="VQ72"/>
      <c r="VR72"/>
      <c r="VS72"/>
      <c r="VT72"/>
      <c r="VU72"/>
      <c r="VV72"/>
      <c r="VW72"/>
      <c r="VX72"/>
      <c r="VY72"/>
      <c r="VZ72"/>
      <c r="WA72"/>
      <c r="WB72"/>
      <c r="WC72"/>
      <c r="WD72"/>
      <c r="WE72"/>
      <c r="WF72"/>
      <c r="WG72"/>
      <c r="WH72"/>
      <c r="WI72"/>
      <c r="WJ72"/>
      <c r="WK72"/>
      <c r="WL72"/>
      <c r="WM72"/>
      <c r="WN72"/>
      <c r="WO72"/>
      <c r="WP72"/>
      <c r="WQ72"/>
      <c r="WR72"/>
      <c r="WS72"/>
      <c r="WT72"/>
      <c r="WU72"/>
      <c r="WV72"/>
      <c r="WW72"/>
      <c r="WX72"/>
      <c r="WY72"/>
      <c r="WZ72"/>
      <c r="XA72"/>
      <c r="XB72"/>
      <c r="XC72"/>
      <c r="XD72"/>
      <c r="XE72"/>
      <c r="XF72"/>
      <c r="XG72"/>
      <c r="XH72"/>
      <c r="XI72"/>
      <c r="XJ72"/>
      <c r="XK72"/>
      <c r="XL72"/>
      <c r="XM72"/>
      <c r="XN72"/>
      <c r="XO72"/>
      <c r="XP72"/>
      <c r="XQ72"/>
      <c r="XR72"/>
      <c r="XS72"/>
      <c r="XT72"/>
      <c r="XU72"/>
      <c r="XV72"/>
      <c r="XW72"/>
      <c r="XX72"/>
      <c r="XY72"/>
      <c r="XZ72"/>
      <c r="YA72"/>
      <c r="YB72"/>
      <c r="YC72"/>
      <c r="YD72"/>
      <c r="YE72"/>
      <c r="YF72"/>
      <c r="YG72"/>
      <c r="YH72"/>
      <c r="YI72"/>
      <c r="YJ72"/>
      <c r="YK72"/>
      <c r="YL72"/>
      <c r="YM72"/>
      <c r="YN72"/>
      <c r="YO72"/>
      <c r="YP72"/>
      <c r="YQ72"/>
      <c r="YR72"/>
      <c r="YS72"/>
      <c r="YT72"/>
      <c r="YU72"/>
      <c r="YV72"/>
      <c r="YW72"/>
      <c r="YX72"/>
      <c r="YY72"/>
      <c r="YZ72"/>
      <c r="ZA72"/>
      <c r="ZB72"/>
      <c r="ZC72"/>
      <c r="ZD72"/>
      <c r="ZE72"/>
      <c r="ZF72"/>
      <c r="ZG72"/>
      <c r="ZH72"/>
      <c r="ZI72"/>
      <c r="ZJ72"/>
      <c r="ZK72"/>
      <c r="ZL72"/>
      <c r="ZM72"/>
      <c r="ZN72"/>
      <c r="ZO72"/>
      <c r="ZP72"/>
      <c r="ZQ72"/>
      <c r="ZR72"/>
      <c r="ZS72"/>
      <c r="ZT72"/>
      <c r="ZU72"/>
      <c r="ZV72"/>
      <c r="ZW72"/>
      <c r="ZX72"/>
      <c r="ZY72"/>
      <c r="ZZ72"/>
      <c r="AAA72"/>
      <c r="AAB72"/>
      <c r="AAC72"/>
      <c r="AAD72"/>
      <c r="AAE72"/>
      <c r="AAF72"/>
      <c r="AAG72"/>
      <c r="AAH72"/>
      <c r="AAI72"/>
      <c r="AAJ72"/>
      <c r="AAK72"/>
      <c r="AAL72"/>
      <c r="AAM72"/>
      <c r="AAN72"/>
      <c r="AAO72"/>
      <c r="AAP72"/>
      <c r="AAQ72"/>
      <c r="AAR72"/>
      <c r="AAS72"/>
      <c r="AAT72"/>
      <c r="AAU72"/>
      <c r="AAV72"/>
      <c r="AAW72"/>
      <c r="AAX72"/>
      <c r="AAY72"/>
      <c r="AAZ72"/>
      <c r="ABA72"/>
      <c r="ABB72"/>
      <c r="ABC72"/>
      <c r="ABD72"/>
      <c r="ABE72"/>
      <c r="ABF72"/>
      <c r="ABG72"/>
      <c r="ABH72"/>
      <c r="ABI72"/>
      <c r="ABJ72"/>
      <c r="ABK72"/>
      <c r="ABL72"/>
      <c r="ABM72"/>
      <c r="ABN72"/>
      <c r="ABO72"/>
      <c r="ABP72"/>
      <c r="ABQ72"/>
      <c r="ABR72"/>
      <c r="ABS72"/>
      <c r="ABT72"/>
      <c r="ABU72"/>
      <c r="ABV72"/>
      <c r="ABW72"/>
      <c r="ABX72"/>
      <c r="ABY72"/>
      <c r="ABZ72"/>
      <c r="ACA72"/>
      <c r="ACB72"/>
      <c r="ACC72"/>
      <c r="ACD72"/>
      <c r="ACE72"/>
      <c r="ACF72"/>
      <c r="ACG72"/>
      <c r="ACH72"/>
      <c r="ACI72"/>
      <c r="ACJ72"/>
      <c r="ACK72"/>
      <c r="ACL72"/>
      <c r="ACM72"/>
      <c r="ACN72"/>
      <c r="ACO72"/>
      <c r="ACP72"/>
      <c r="ACQ72"/>
      <c r="ACR72"/>
      <c r="ACS72"/>
      <c r="ACT72"/>
      <c r="ACU72"/>
      <c r="ACV72"/>
      <c r="ACW72"/>
      <c r="ACX72"/>
      <c r="ACY72"/>
      <c r="ACZ72"/>
      <c r="ADA72"/>
      <c r="ADB72"/>
      <c r="ADC72"/>
      <c r="ADD72"/>
      <c r="ADE72"/>
      <c r="ADF72"/>
      <c r="ADG72"/>
      <c r="ADH72"/>
      <c r="ADI72"/>
      <c r="ADJ72"/>
      <c r="ADK72"/>
      <c r="ADL72"/>
      <c r="ADM72"/>
      <c r="ADN72"/>
      <c r="ADO72"/>
      <c r="ADP72"/>
      <c r="ADQ72"/>
      <c r="ADR72"/>
      <c r="ADS72"/>
      <c r="ADT72"/>
      <c r="ADU72"/>
      <c r="ADV72"/>
      <c r="ADW72"/>
      <c r="ADX72"/>
      <c r="ADY72"/>
      <c r="ADZ72"/>
      <c r="AEA72"/>
      <c r="AEB72"/>
      <c r="AEC72"/>
      <c r="AED72"/>
      <c r="AEE72"/>
      <c r="AEF72"/>
      <c r="AEG72"/>
      <c r="AEH72"/>
      <c r="AEI72"/>
      <c r="AEJ72"/>
      <c r="AEK72"/>
      <c r="AEL72"/>
      <c r="AEM72"/>
      <c r="AEN72"/>
      <c r="AEO72"/>
      <c r="AEP72"/>
      <c r="AEQ72"/>
      <c r="AER72"/>
      <c r="AES72"/>
      <c r="AET72"/>
      <c r="AEU72"/>
      <c r="AEV72"/>
      <c r="AEW72"/>
      <c r="AEX72"/>
      <c r="AEY72"/>
      <c r="AEZ72"/>
      <c r="AFA72"/>
      <c r="AFB72"/>
      <c r="AFC72"/>
      <c r="AFD72"/>
      <c r="AFE72"/>
      <c r="AFF72"/>
      <c r="AFG72"/>
      <c r="AFH72"/>
      <c r="AFI72"/>
      <c r="AFJ72"/>
      <c r="AFK72"/>
      <c r="AFL72"/>
      <c r="AFM72"/>
      <c r="AFN72"/>
      <c r="AFO72"/>
      <c r="AFP72"/>
      <c r="AFQ72"/>
      <c r="AFR72"/>
      <c r="AFS72"/>
      <c r="AFT72"/>
      <c r="AFU72"/>
      <c r="AFV72"/>
      <c r="AFW72"/>
      <c r="AFX72"/>
      <c r="AFY72"/>
      <c r="AFZ72"/>
      <c r="AGA72"/>
      <c r="AGB72"/>
      <c r="AGC72"/>
      <c r="AGD72"/>
      <c r="AGE72"/>
      <c r="AGF72"/>
      <c r="AGG72"/>
      <c r="AGH72"/>
      <c r="AGI72"/>
      <c r="AGJ72"/>
      <c r="AGK72"/>
      <c r="AGL72"/>
      <c r="AGM72"/>
      <c r="AGN72"/>
      <c r="AGO72"/>
      <c r="AGP72"/>
      <c r="AGQ72"/>
      <c r="AGR72"/>
      <c r="AGS72"/>
      <c r="AGT72"/>
      <c r="AGU72"/>
      <c r="AGV72"/>
      <c r="AGW72"/>
      <c r="AGX72"/>
      <c r="AGY72"/>
      <c r="AGZ72"/>
      <c r="AHA72"/>
      <c r="AHB72"/>
      <c r="AHC72"/>
      <c r="AHD72"/>
      <c r="AHE72"/>
      <c r="AHF72"/>
      <c r="AHG72"/>
      <c r="AHH72"/>
      <c r="AHI72"/>
      <c r="AHJ72"/>
      <c r="AHK72"/>
      <c r="AHL72"/>
      <c r="AHM72"/>
      <c r="AHN72"/>
      <c r="AHO72"/>
      <c r="AHP72"/>
      <c r="AHQ72"/>
      <c r="AHR72"/>
      <c r="AHS72"/>
      <c r="AHT72"/>
      <c r="AHU72"/>
      <c r="AHV72"/>
      <c r="AHW72"/>
      <c r="AHX72"/>
      <c r="AHY72"/>
      <c r="AHZ72"/>
      <c r="AIA72"/>
      <c r="AIB72"/>
      <c r="AIC72"/>
      <c r="AID72"/>
      <c r="AIE72"/>
      <c r="AIF72"/>
      <c r="AIG72"/>
      <c r="AIH72"/>
      <c r="AII72"/>
      <c r="AIJ72"/>
      <c r="AIK72"/>
      <c r="AIL72"/>
      <c r="AIM72"/>
      <c r="AIN72"/>
      <c r="AIO72"/>
      <c r="AIP72"/>
      <c r="AIQ72"/>
      <c r="AIR72"/>
      <c r="AIS72"/>
      <c r="AIT72"/>
      <c r="AIU72"/>
      <c r="AIV72"/>
      <c r="AIW72"/>
      <c r="AIX72"/>
      <c r="AIY72"/>
      <c r="AIZ72"/>
      <c r="AJA72"/>
      <c r="AJB72"/>
      <c r="AJC72"/>
      <c r="AJD72"/>
      <c r="AJE72"/>
      <c r="AJF72"/>
      <c r="AJG72"/>
      <c r="AJH72"/>
      <c r="AJI72"/>
      <c r="AJJ72"/>
      <c r="AJK72"/>
      <c r="AJL72"/>
      <c r="AJM72"/>
      <c r="AJN72"/>
      <c r="AJO72"/>
      <c r="AJP72"/>
      <c r="AJQ72"/>
      <c r="AJR72"/>
      <c r="AJS72"/>
      <c r="AJT72"/>
      <c r="AJU72"/>
      <c r="AJV72"/>
      <c r="AJW72"/>
      <c r="AJX72"/>
      <c r="AJY72"/>
      <c r="AJZ72"/>
      <c r="AKA72"/>
      <c r="AKB72"/>
      <c r="AKC72"/>
      <c r="AKD72"/>
      <c r="AKE72"/>
      <c r="AKF72"/>
      <c r="AKG72"/>
      <c r="AKH72"/>
      <c r="AKI72"/>
      <c r="AKJ72"/>
      <c r="AKK72"/>
      <c r="AKL72"/>
      <c r="AKM72"/>
      <c r="AKN72"/>
      <c r="AKO72"/>
      <c r="AKP72"/>
      <c r="AKQ72"/>
      <c r="AKR72"/>
      <c r="AKS72"/>
      <c r="AKT72"/>
      <c r="AKU72"/>
      <c r="AKV72"/>
      <c r="AKW72"/>
      <c r="AKX72"/>
      <c r="AKY72"/>
      <c r="AKZ72"/>
      <c r="ALA72"/>
      <c r="ALB72"/>
      <c r="ALC72"/>
      <c r="ALD72"/>
      <c r="ALE72"/>
      <c r="ALF72"/>
      <c r="ALG72"/>
      <c r="ALH72"/>
      <c r="ALI72"/>
      <c r="ALJ72"/>
      <c r="ALK72"/>
      <c r="ALL72"/>
      <c r="ALM72"/>
      <c r="ALN72"/>
      <c r="ALO72"/>
      <c r="ALP72"/>
      <c r="ALQ72"/>
      <c r="ALR72"/>
      <c r="ALS72"/>
      <c r="ALT72"/>
      <c r="ALU72"/>
      <c r="ALV72"/>
      <c r="ALW72"/>
      <c r="ALX72"/>
      <c r="ALY72"/>
      <c r="ALZ72"/>
      <c r="AMA72"/>
      <c r="AMB72"/>
      <c r="AMC72"/>
      <c r="AMD72"/>
      <c r="AME72"/>
      <c r="AMF72"/>
      <c r="AMG72"/>
      <c r="AMH72"/>
      <c r="AMI72"/>
      <c r="AMJ72"/>
      <c r="AMK72"/>
      <c r="AML72"/>
      <c r="AMM72"/>
      <c r="AMN72"/>
      <c r="AMO72"/>
      <c r="AMP72"/>
      <c r="AMQ72"/>
      <c r="AMR72"/>
      <c r="AMS72"/>
      <c r="AMT72"/>
      <c r="AMU72"/>
      <c r="AMV72"/>
      <c r="AMW72"/>
      <c r="AMX72"/>
      <c r="AMY72"/>
      <c r="AMZ72"/>
      <c r="ANA72"/>
      <c r="ANB72"/>
      <c r="ANC72"/>
      <c r="AND72"/>
      <c r="ANE72"/>
      <c r="ANF72"/>
      <c r="ANG72"/>
      <c r="ANH72"/>
      <c r="ANI72"/>
      <c r="ANJ72"/>
      <c r="ANK72"/>
      <c r="ANL72"/>
      <c r="ANM72"/>
      <c r="ANN72"/>
      <c r="ANO72"/>
      <c r="ANP72"/>
      <c r="ANQ72"/>
      <c r="ANR72"/>
      <c r="ANS72"/>
      <c r="ANT72"/>
      <c r="ANU72"/>
      <c r="ANV72"/>
      <c r="ANW72"/>
      <c r="ANX72"/>
      <c r="ANY72"/>
      <c r="ANZ72"/>
      <c r="AOA72"/>
      <c r="AOB72"/>
      <c r="AOC72"/>
      <c r="AOD72"/>
      <c r="AOE72"/>
      <c r="AOF72"/>
      <c r="AOG72"/>
      <c r="AOH72"/>
      <c r="AOI72"/>
      <c r="AOJ72"/>
      <c r="AOK72"/>
      <c r="AOL72"/>
      <c r="AOM72"/>
      <c r="AON72"/>
      <c r="AOO72"/>
      <c r="AOP72"/>
      <c r="AOQ72"/>
      <c r="AOR72"/>
      <c r="AOS72"/>
      <c r="AOT72"/>
      <c r="AOU72"/>
      <c r="AOV72"/>
      <c r="AOW72"/>
      <c r="AOX72"/>
      <c r="AOY72"/>
      <c r="AOZ72"/>
      <c r="APA72"/>
      <c r="APB72"/>
      <c r="APC72"/>
      <c r="APD72"/>
      <c r="APE72"/>
      <c r="APF72"/>
      <c r="APG72"/>
      <c r="APH72"/>
      <c r="API72"/>
      <c r="APJ72"/>
      <c r="APK72"/>
      <c r="APL72"/>
      <c r="APM72"/>
      <c r="APN72"/>
      <c r="APO72"/>
      <c r="APP72"/>
      <c r="APQ72"/>
      <c r="APR72"/>
      <c r="APS72"/>
      <c r="APT72"/>
      <c r="APU72"/>
      <c r="APV72"/>
      <c r="APW72"/>
      <c r="APX72"/>
      <c r="APY72"/>
      <c r="APZ72"/>
      <c r="AQA72"/>
      <c r="AQB72"/>
      <c r="AQC72"/>
      <c r="AQD72"/>
      <c r="AQE72"/>
      <c r="AQF72"/>
      <c r="AQG72"/>
      <c r="AQH72"/>
      <c r="AQI72"/>
      <c r="AQJ72"/>
      <c r="AQK72"/>
      <c r="AQL72"/>
      <c r="AQM72"/>
      <c r="AQN72"/>
      <c r="AQO72"/>
      <c r="AQP72"/>
      <c r="AQQ72"/>
      <c r="AQR72"/>
      <c r="AQS72"/>
      <c r="AQT72"/>
      <c r="AQU72"/>
      <c r="AQV72"/>
      <c r="AQW72"/>
      <c r="AQX72"/>
      <c r="AQY72"/>
      <c r="AQZ72"/>
      <c r="ARA72"/>
      <c r="ARB72"/>
      <c r="ARC72"/>
      <c r="ARD72"/>
      <c r="ARE72"/>
      <c r="ARF72"/>
      <c r="ARG72"/>
      <c r="ARH72"/>
      <c r="ARI72"/>
      <c r="ARJ72"/>
      <c r="ARK72"/>
      <c r="ARL72"/>
      <c r="ARM72"/>
      <c r="ARN72"/>
      <c r="ARO72"/>
      <c r="ARP72"/>
      <c r="ARQ72"/>
      <c r="ARR72"/>
      <c r="ARS72"/>
      <c r="ART72"/>
      <c r="ARU72"/>
      <c r="ARV72"/>
      <c r="ARW72"/>
      <c r="ARX72"/>
      <c r="ARY72"/>
      <c r="ARZ72"/>
      <c r="ASA72"/>
      <c r="ASB72"/>
      <c r="ASC72"/>
      <c r="ASD72"/>
      <c r="ASE72"/>
      <c r="ASF72"/>
      <c r="ASG72"/>
      <c r="ASH72"/>
      <c r="ASI72"/>
      <c r="ASJ72"/>
      <c r="ASK72"/>
      <c r="ASL72"/>
      <c r="ASM72"/>
      <c r="ASN72"/>
      <c r="ASO72"/>
      <c r="ASP72"/>
      <c r="ASQ72"/>
      <c r="ASR72"/>
      <c r="ASS72"/>
      <c r="AST72"/>
      <c r="ASU72"/>
      <c r="ASV72"/>
      <c r="ASW72"/>
      <c r="ASX72"/>
      <c r="ASY72"/>
      <c r="ASZ72"/>
      <c r="ATA72"/>
      <c r="ATB72"/>
      <c r="ATC72"/>
      <c r="ATD72"/>
      <c r="ATE72"/>
      <c r="ATF72"/>
      <c r="ATG72"/>
      <c r="ATH72"/>
      <c r="ATI72"/>
      <c r="ATJ72"/>
      <c r="ATK72"/>
      <c r="ATL72"/>
      <c r="ATM72"/>
      <c r="ATN72"/>
      <c r="ATO72"/>
      <c r="ATP72"/>
      <c r="ATQ72"/>
      <c r="ATR72"/>
      <c r="ATS72"/>
      <c r="ATT72"/>
      <c r="ATU72"/>
      <c r="ATV72"/>
      <c r="ATW72"/>
      <c r="ATX72"/>
      <c r="ATY72"/>
      <c r="ATZ72"/>
      <c r="AUA72"/>
      <c r="AUB72"/>
      <c r="AUC72"/>
      <c r="AUD72"/>
      <c r="AUE72"/>
      <c r="AUF72"/>
      <c r="AUG72"/>
      <c r="AUH72"/>
      <c r="AUI72"/>
      <c r="AUJ72"/>
      <c r="AUK72"/>
      <c r="AUL72"/>
      <c r="AUM72"/>
      <c r="AUN72"/>
      <c r="AUO72"/>
      <c r="AUP72"/>
      <c r="AUQ72"/>
      <c r="AUR72"/>
      <c r="AUS72"/>
      <c r="AUT72"/>
      <c r="AUU72"/>
      <c r="AUV72"/>
      <c r="AUW72"/>
      <c r="AUX72"/>
      <c r="AUY72"/>
      <c r="AUZ72"/>
      <c r="AVA72"/>
      <c r="AVB72"/>
      <c r="AVC72"/>
      <c r="AVD72"/>
      <c r="AVE72"/>
      <c r="AVF72"/>
      <c r="AVG72"/>
      <c r="AVH72"/>
      <c r="AVI72"/>
      <c r="AVJ72"/>
      <c r="AVK72"/>
      <c r="AVL72"/>
      <c r="AVM72"/>
      <c r="AVN72"/>
      <c r="AVO72"/>
      <c r="AVP72"/>
      <c r="AVQ72"/>
      <c r="AVR72"/>
      <c r="AVS72"/>
      <c r="AVT72"/>
      <c r="AVU72"/>
      <c r="AVV72"/>
      <c r="AVW72"/>
      <c r="AVX72"/>
      <c r="AVY72"/>
      <c r="AVZ72"/>
      <c r="AWA72"/>
      <c r="AWB72"/>
      <c r="AWC72"/>
      <c r="AWD72"/>
      <c r="AWE72"/>
      <c r="AWF72"/>
      <c r="AWG72"/>
      <c r="AWH72"/>
      <c r="AWI72"/>
      <c r="AWJ72"/>
      <c r="AWK72"/>
      <c r="AWL72"/>
      <c r="AWM72"/>
      <c r="AWN72"/>
      <c r="AWO72"/>
      <c r="AWP72"/>
      <c r="AWQ72"/>
      <c r="AWR72"/>
      <c r="AWS72"/>
      <c r="AWT72"/>
      <c r="AWU72"/>
      <c r="AWV72"/>
      <c r="AWW72"/>
      <c r="AWX72"/>
      <c r="AWY72"/>
      <c r="AWZ72"/>
      <c r="AXA72"/>
      <c r="AXB72"/>
      <c r="AXC72"/>
      <c r="AXD72"/>
      <c r="AXE72"/>
      <c r="AXF72"/>
      <c r="AXG72"/>
      <c r="AXH72"/>
      <c r="AXI72"/>
      <c r="AXJ72"/>
      <c r="AXK72"/>
      <c r="AXL72"/>
      <c r="AXM72"/>
      <c r="AXN72"/>
      <c r="AXO72"/>
      <c r="AXP72"/>
      <c r="AXQ72"/>
      <c r="AXR72"/>
      <c r="AXS72"/>
      <c r="AXT72"/>
      <c r="AXU72"/>
      <c r="AXV72"/>
      <c r="AXW72"/>
      <c r="AXX72"/>
      <c r="AXY72"/>
      <c r="AXZ72"/>
      <c r="AYA72"/>
      <c r="AYB72"/>
      <c r="AYC72"/>
      <c r="AYD72"/>
      <c r="AYE72"/>
      <c r="AYF72"/>
      <c r="AYG72"/>
      <c r="AYH72"/>
      <c r="AYI72"/>
      <c r="AYJ72"/>
      <c r="AYK72"/>
      <c r="AYL72"/>
      <c r="AYM72"/>
      <c r="AYN72"/>
      <c r="AYO72"/>
      <c r="AYP72"/>
      <c r="AYQ72"/>
      <c r="AYR72"/>
      <c r="AYS72"/>
      <c r="AYT72"/>
      <c r="AYU72"/>
      <c r="AYV72"/>
      <c r="AYW72"/>
      <c r="AYX72"/>
      <c r="AYY72"/>
      <c r="AYZ72"/>
      <c r="AZA72"/>
      <c r="AZB72"/>
      <c r="AZC72"/>
      <c r="AZD72"/>
      <c r="AZE72"/>
      <c r="AZF72"/>
      <c r="AZG72"/>
      <c r="AZH72"/>
      <c r="AZI72"/>
      <c r="AZJ72"/>
      <c r="AZK72"/>
      <c r="AZL72"/>
      <c r="AZM72"/>
      <c r="AZN72"/>
      <c r="AZO72"/>
      <c r="AZP72"/>
      <c r="AZQ72"/>
      <c r="AZR72"/>
      <c r="AZS72"/>
      <c r="AZT72"/>
      <c r="AZU72"/>
      <c r="AZV72"/>
      <c r="AZW72"/>
      <c r="AZX72"/>
      <c r="AZY72"/>
      <c r="AZZ72"/>
      <c r="BAA72"/>
      <c r="BAB72"/>
      <c r="BAC72"/>
      <c r="BAD72"/>
      <c r="BAE72"/>
      <c r="BAF72"/>
      <c r="BAG72"/>
      <c r="BAH72"/>
      <c r="BAI72"/>
      <c r="BAJ72"/>
      <c r="BAK72"/>
      <c r="BAL72"/>
      <c r="BAM72"/>
      <c r="BAN72"/>
      <c r="BAO72"/>
      <c r="BAP72"/>
      <c r="BAQ72"/>
      <c r="BAR72"/>
      <c r="BAS72"/>
      <c r="BAT72"/>
      <c r="BAU72"/>
      <c r="BAV72"/>
      <c r="BAW72"/>
      <c r="BAX72"/>
      <c r="BAY72"/>
      <c r="BAZ72"/>
      <c r="BBA72"/>
      <c r="BBB72"/>
      <c r="BBC72"/>
      <c r="BBD72"/>
      <c r="BBE72"/>
      <c r="BBF72"/>
      <c r="BBG72"/>
      <c r="BBH72"/>
      <c r="BBI72"/>
      <c r="BBJ72"/>
      <c r="BBK72"/>
      <c r="BBL72"/>
      <c r="BBM72"/>
      <c r="BBN72"/>
      <c r="BBO72"/>
      <c r="BBP72"/>
      <c r="BBQ72"/>
      <c r="BBR72"/>
      <c r="BBS72"/>
      <c r="BBT72"/>
      <c r="BBU72"/>
      <c r="BBV72"/>
      <c r="BBW72"/>
      <c r="BBX72"/>
      <c r="BBY72"/>
      <c r="BBZ72"/>
      <c r="BCA72"/>
      <c r="BCB72"/>
      <c r="BCC72"/>
      <c r="BCD72"/>
      <c r="BCE72"/>
      <c r="BCF72"/>
      <c r="BCG72"/>
      <c r="BCH72"/>
      <c r="BCI72"/>
      <c r="BCJ72"/>
      <c r="BCK72"/>
      <c r="BCL72"/>
      <c r="BCM72"/>
      <c r="BCN72"/>
      <c r="BCO72"/>
      <c r="BCP72"/>
      <c r="BCQ72"/>
      <c r="BCR72"/>
      <c r="BCS72"/>
      <c r="BCT72"/>
      <c r="BCU72"/>
      <c r="BCV72"/>
      <c r="BCW72"/>
      <c r="BCX72"/>
      <c r="BCY72"/>
      <c r="BCZ72"/>
      <c r="BDA72"/>
      <c r="BDB72"/>
      <c r="BDC72"/>
      <c r="BDD72"/>
      <c r="BDE72"/>
      <c r="BDF72"/>
      <c r="BDG72"/>
      <c r="BDH72"/>
      <c r="BDI72"/>
      <c r="BDJ72"/>
      <c r="BDK72"/>
      <c r="BDL72"/>
      <c r="BDM72"/>
      <c r="BDN72"/>
      <c r="BDO72"/>
      <c r="BDP72"/>
      <c r="BDQ72"/>
      <c r="BDR72"/>
      <c r="BDS72"/>
      <c r="BDT72"/>
      <c r="BDU72"/>
      <c r="BDV72"/>
      <c r="BDW72"/>
      <c r="BDX72"/>
      <c r="BDY72"/>
      <c r="BDZ72"/>
      <c r="BEA72"/>
      <c r="BEB72"/>
      <c r="BEC72"/>
      <c r="BED72"/>
      <c r="BEE72"/>
      <c r="BEF72"/>
      <c r="BEG72"/>
      <c r="BEH72"/>
      <c r="BEI72"/>
      <c r="BEJ72"/>
      <c r="BEK72"/>
      <c r="BEL72"/>
      <c r="BEM72"/>
      <c r="BEN72"/>
      <c r="BEO72"/>
      <c r="BEP72"/>
      <c r="BEQ72"/>
      <c r="BER72"/>
      <c r="BES72"/>
      <c r="BET72"/>
      <c r="BEU72"/>
      <c r="BEV72"/>
      <c r="BEW72"/>
      <c r="BEX72"/>
      <c r="BEY72"/>
      <c r="BEZ72"/>
      <c r="BFA72"/>
      <c r="BFB72"/>
      <c r="BFC72"/>
      <c r="BFD72"/>
      <c r="BFE72"/>
      <c r="BFF72"/>
      <c r="BFG72"/>
      <c r="BFH72"/>
      <c r="BFI72"/>
      <c r="BFJ72"/>
      <c r="BFK72"/>
      <c r="BFL72"/>
      <c r="BFM72"/>
      <c r="BFN72"/>
      <c r="BFO72"/>
      <c r="BFP72"/>
      <c r="BFQ72"/>
      <c r="BFR72"/>
      <c r="BFS72"/>
      <c r="BFT72"/>
      <c r="BFU72"/>
      <c r="BFV72"/>
      <c r="BFW72"/>
      <c r="BFX72"/>
      <c r="BFY72"/>
      <c r="BFZ72"/>
      <c r="BGA72"/>
      <c r="BGB72"/>
      <c r="BGC72"/>
      <c r="BGD72"/>
      <c r="BGE72"/>
      <c r="BGF72"/>
      <c r="BGG72"/>
      <c r="BGH72"/>
      <c r="BGI72"/>
      <c r="BGJ72"/>
      <c r="BGK72"/>
      <c r="BGL72"/>
      <c r="BGM72"/>
      <c r="BGN72"/>
      <c r="BGO72"/>
      <c r="BGP72"/>
      <c r="BGQ72"/>
      <c r="BGR72"/>
      <c r="BGS72"/>
      <c r="BGT72"/>
      <c r="BGU72"/>
      <c r="BGV72"/>
      <c r="BGW72"/>
      <c r="BGX72"/>
      <c r="BGY72"/>
      <c r="BGZ72"/>
      <c r="BHA72"/>
      <c r="BHB72"/>
      <c r="BHC72"/>
      <c r="BHD72"/>
      <c r="BHE72"/>
      <c r="BHF72"/>
      <c r="BHG72"/>
      <c r="BHH72"/>
      <c r="BHI72"/>
      <c r="BHJ72"/>
      <c r="BHK72"/>
      <c r="BHL72"/>
      <c r="BHM72"/>
      <c r="BHN72"/>
      <c r="BHO72"/>
      <c r="BHP72"/>
      <c r="BHQ72"/>
      <c r="BHR72"/>
      <c r="BHS72"/>
      <c r="BHT72"/>
      <c r="BHU72"/>
      <c r="BHV72"/>
      <c r="BHW72"/>
      <c r="BHX72"/>
      <c r="BHY72"/>
      <c r="BHZ72"/>
      <c r="BIA72"/>
      <c r="BIB72"/>
      <c r="BIC72"/>
      <c r="BID72"/>
      <c r="BIE72"/>
      <c r="BIF72"/>
      <c r="BIG72"/>
      <c r="BIH72"/>
      <c r="BII72"/>
      <c r="BIJ72"/>
      <c r="BIK72"/>
      <c r="BIL72"/>
      <c r="BIM72"/>
      <c r="BIN72"/>
      <c r="BIO72"/>
      <c r="BIP72"/>
      <c r="BIQ72"/>
      <c r="BIR72"/>
      <c r="BIS72"/>
      <c r="BIT72"/>
      <c r="BIU72"/>
      <c r="BIV72"/>
      <c r="BIW72"/>
      <c r="BIX72"/>
      <c r="BIY72"/>
      <c r="BIZ72"/>
      <c r="BJA72"/>
      <c r="BJB72"/>
      <c r="BJC72"/>
      <c r="BJD72"/>
      <c r="BJE72"/>
      <c r="BJF72"/>
      <c r="BJG72"/>
      <c r="BJH72"/>
      <c r="BJI72"/>
      <c r="BJJ72"/>
      <c r="BJK72"/>
      <c r="BJL72"/>
      <c r="BJM72"/>
      <c r="BJN72"/>
      <c r="BJO72"/>
      <c r="BJP72"/>
      <c r="BJQ72"/>
      <c r="BJR72"/>
      <c r="BJS72"/>
      <c r="BJT72"/>
      <c r="BJU72"/>
      <c r="BJV72"/>
      <c r="BJW72"/>
      <c r="BJX72"/>
      <c r="BJY72"/>
      <c r="BJZ72"/>
      <c r="BKA72"/>
      <c r="BKB72"/>
      <c r="BKC72"/>
      <c r="BKD72"/>
      <c r="BKE72"/>
      <c r="BKF72"/>
      <c r="BKG72"/>
      <c r="BKH72"/>
      <c r="BKI72"/>
      <c r="BKJ72"/>
      <c r="BKK72"/>
      <c r="BKL72"/>
      <c r="BKM72"/>
      <c r="BKN72"/>
      <c r="BKO72"/>
      <c r="BKP72"/>
      <c r="BKQ72"/>
      <c r="BKR72"/>
      <c r="BKS72"/>
      <c r="BKT72"/>
      <c r="BKU72"/>
      <c r="BKV72"/>
      <c r="BKW72"/>
      <c r="BKX72"/>
      <c r="BKY72"/>
      <c r="BKZ72"/>
      <c r="BLA72"/>
      <c r="BLB72"/>
      <c r="BLC72"/>
      <c r="BLD72"/>
      <c r="BLE72"/>
      <c r="BLF72"/>
      <c r="BLG72"/>
      <c r="BLH72"/>
      <c r="BLI72"/>
      <c r="BLJ72"/>
      <c r="BLK72"/>
      <c r="BLL72"/>
      <c r="BLM72"/>
      <c r="BLN72"/>
      <c r="BLO72"/>
      <c r="BLP72"/>
      <c r="BLQ72"/>
      <c r="BLR72"/>
      <c r="BLS72"/>
      <c r="BLT72"/>
      <c r="BLU72"/>
      <c r="BLV72"/>
      <c r="BLW72"/>
      <c r="BLX72"/>
      <c r="BLY72"/>
      <c r="BLZ72"/>
      <c r="BMA72"/>
      <c r="BMB72"/>
      <c r="BMC72"/>
      <c r="BMD72"/>
      <c r="BME72"/>
      <c r="BMF72"/>
      <c r="BMG72"/>
      <c r="BMH72"/>
      <c r="BMI72"/>
      <c r="BMJ72"/>
      <c r="BMK72"/>
      <c r="BML72"/>
      <c r="BMM72"/>
      <c r="BMN72"/>
      <c r="BMO72"/>
      <c r="BMP72"/>
      <c r="BMQ72"/>
      <c r="BMR72"/>
      <c r="BMS72"/>
      <c r="BMT72"/>
      <c r="BMU72"/>
      <c r="BMV72"/>
      <c r="BMW72"/>
      <c r="BMX72"/>
      <c r="BMY72"/>
      <c r="BMZ72"/>
      <c r="BNA72"/>
      <c r="BNB72"/>
      <c r="BNC72"/>
      <c r="BND72"/>
      <c r="BNE72"/>
      <c r="BNF72"/>
      <c r="BNG72"/>
      <c r="BNH72"/>
      <c r="BNI72"/>
      <c r="BNJ72"/>
      <c r="BNK72"/>
      <c r="BNL72"/>
      <c r="BNM72"/>
      <c r="BNN72"/>
      <c r="BNO72"/>
      <c r="BNP72"/>
      <c r="BNQ72"/>
      <c r="BNR72"/>
      <c r="BNS72"/>
      <c r="BNT72"/>
      <c r="BNU72"/>
      <c r="BNV72"/>
      <c r="BNW72"/>
      <c r="BNX72"/>
      <c r="BNY72"/>
      <c r="BNZ72"/>
      <c r="BOA72"/>
      <c r="BOB72"/>
      <c r="BOC72"/>
      <c r="BOD72"/>
      <c r="BOE72"/>
      <c r="BOF72"/>
      <c r="BOG72"/>
      <c r="BOH72"/>
      <c r="BOI72"/>
      <c r="BOJ72"/>
      <c r="BOK72"/>
      <c r="BOL72"/>
      <c r="BOM72"/>
      <c r="BON72"/>
      <c r="BOO72"/>
      <c r="BOP72"/>
      <c r="BOQ72"/>
      <c r="BOR72"/>
      <c r="BOS72"/>
      <c r="BOT72"/>
      <c r="BOU72"/>
      <c r="BOV72"/>
      <c r="BOW72"/>
      <c r="BOX72"/>
      <c r="BOY72"/>
      <c r="BOZ72"/>
      <c r="BPA72"/>
      <c r="BPB72"/>
      <c r="BPC72"/>
      <c r="BPD72"/>
      <c r="BPE72"/>
      <c r="BPF72"/>
      <c r="BPG72"/>
      <c r="BPH72"/>
      <c r="BPI72"/>
      <c r="BPJ72"/>
      <c r="BPK72"/>
      <c r="BPL72"/>
      <c r="BPM72"/>
      <c r="BPN72"/>
      <c r="BPO72"/>
      <c r="BPP72"/>
      <c r="BPQ72"/>
      <c r="BPR72"/>
      <c r="BPS72"/>
      <c r="BPT72"/>
      <c r="BPU72"/>
      <c r="BPV72"/>
      <c r="BPW72"/>
      <c r="BPX72"/>
      <c r="BPY72"/>
      <c r="BPZ72"/>
      <c r="BQA72"/>
      <c r="BQB72"/>
      <c r="BQC72"/>
      <c r="BQD72"/>
      <c r="BQE72"/>
      <c r="BQF72"/>
      <c r="BQG72"/>
      <c r="BQH72"/>
      <c r="BQI72"/>
      <c r="BQJ72"/>
      <c r="BQK72"/>
      <c r="BQL72"/>
      <c r="BQM72"/>
      <c r="BQN72"/>
      <c r="BQO72"/>
      <c r="BQP72"/>
      <c r="BQQ72"/>
      <c r="BQR72"/>
      <c r="BQS72"/>
      <c r="BQT72"/>
      <c r="BQU72"/>
      <c r="BQV72"/>
      <c r="BQW72"/>
      <c r="BQX72"/>
      <c r="BQY72"/>
      <c r="BQZ72"/>
      <c r="BRA72"/>
      <c r="BRB72"/>
      <c r="BRC72"/>
      <c r="BRD72"/>
      <c r="BRE72"/>
      <c r="BRF72"/>
      <c r="BRG72"/>
      <c r="BRH72"/>
      <c r="BRI72"/>
      <c r="BRJ72"/>
      <c r="BRK72"/>
      <c r="BRL72"/>
      <c r="BRM72"/>
      <c r="BRN72"/>
      <c r="BRO72"/>
      <c r="BRP72"/>
      <c r="BRQ72"/>
      <c r="BRR72"/>
      <c r="BRS72"/>
      <c r="BRT72"/>
      <c r="BRU72"/>
      <c r="BRV72"/>
      <c r="BRW72"/>
      <c r="BRX72"/>
      <c r="BRY72"/>
      <c r="BRZ72"/>
      <c r="BSA72"/>
      <c r="BSB72"/>
      <c r="BSC72"/>
      <c r="BSD72"/>
      <c r="BSE72"/>
      <c r="BSF72"/>
      <c r="BSG72"/>
      <c r="BSH72"/>
      <c r="BSI72"/>
      <c r="BSJ72"/>
      <c r="BSK72"/>
      <c r="BSL72"/>
      <c r="BSM72"/>
      <c r="BSN72"/>
      <c r="BSO72"/>
      <c r="BSP72"/>
      <c r="BSQ72"/>
      <c r="BSR72"/>
      <c r="BSS72"/>
      <c r="BST72"/>
      <c r="BSU72"/>
      <c r="BSV72"/>
      <c r="BSW72"/>
      <c r="BSX72"/>
      <c r="BSY72"/>
      <c r="BSZ72"/>
      <c r="BTA72"/>
      <c r="BTB72"/>
      <c r="BTC72"/>
      <c r="BTD72"/>
      <c r="BTE72"/>
      <c r="BTF72"/>
      <c r="BTG72"/>
      <c r="BTH72"/>
      <c r="BTI72"/>
      <c r="BTJ72"/>
      <c r="BTK72"/>
      <c r="BTL72"/>
      <c r="BTM72"/>
      <c r="BTN72"/>
      <c r="BTO72"/>
      <c r="BTP72"/>
      <c r="BTQ72"/>
      <c r="BTR72"/>
      <c r="BTS72"/>
      <c r="BTT72"/>
      <c r="BTU72"/>
      <c r="BTV72"/>
      <c r="BTW72"/>
      <c r="BTX72"/>
      <c r="BTY72"/>
      <c r="BTZ72"/>
      <c r="BUA72"/>
      <c r="BUB72"/>
      <c r="BUC72"/>
      <c r="BUD72"/>
      <c r="BUE72"/>
      <c r="BUF72"/>
      <c r="BUG72"/>
      <c r="BUH72"/>
      <c r="BUI72"/>
      <c r="BUJ72"/>
      <c r="BUK72"/>
      <c r="BUL72"/>
      <c r="BUM72"/>
      <c r="BUN72"/>
      <c r="BUO72"/>
      <c r="BUP72"/>
      <c r="BUQ72"/>
      <c r="BUR72"/>
      <c r="BUS72"/>
      <c r="BUT72"/>
      <c r="BUU72"/>
      <c r="BUV72"/>
      <c r="BUW72"/>
      <c r="BUX72"/>
      <c r="BUY72"/>
      <c r="BUZ72"/>
      <c r="BVA72"/>
      <c r="BVB72"/>
      <c r="BVC72"/>
      <c r="BVD72"/>
      <c r="BVE72"/>
      <c r="BVF72"/>
      <c r="BVG72"/>
      <c r="BVH72"/>
      <c r="BVI72"/>
      <c r="BVJ72"/>
      <c r="BVK72"/>
      <c r="BVL72"/>
      <c r="BVM72"/>
      <c r="BVN72"/>
      <c r="BVO72"/>
      <c r="BVP72"/>
      <c r="BVQ72"/>
      <c r="BVR72"/>
      <c r="BVS72"/>
      <c r="BVT72"/>
      <c r="BVU72"/>
      <c r="BVV72"/>
      <c r="BVW72"/>
      <c r="BVX72"/>
      <c r="BVY72"/>
      <c r="BVZ72"/>
      <c r="BWA72"/>
      <c r="BWB72"/>
      <c r="BWC72"/>
      <c r="BWD72"/>
      <c r="BWE72"/>
      <c r="BWF72"/>
      <c r="BWG72"/>
      <c r="BWH72"/>
      <c r="BWI72"/>
      <c r="BWJ72"/>
      <c r="BWK72"/>
      <c r="BWL72"/>
      <c r="BWM72"/>
      <c r="BWN72"/>
      <c r="BWO72"/>
      <c r="BWP72"/>
      <c r="BWQ72"/>
      <c r="BWR72"/>
      <c r="BWS72"/>
      <c r="BWT72"/>
      <c r="BWU72"/>
      <c r="BWV72"/>
      <c r="BWW72"/>
      <c r="BWX72"/>
      <c r="BWY72"/>
      <c r="BWZ72"/>
      <c r="BXA72"/>
      <c r="BXB72"/>
      <c r="BXC72"/>
      <c r="BXD72"/>
      <c r="BXE72"/>
      <c r="BXF72"/>
      <c r="BXG72"/>
      <c r="BXH72"/>
      <c r="BXI72"/>
      <c r="BXJ72"/>
      <c r="BXK72"/>
      <c r="BXL72"/>
      <c r="BXM72"/>
      <c r="BXN72"/>
      <c r="BXO72"/>
      <c r="BXP72"/>
      <c r="BXQ72"/>
      <c r="BXR72"/>
      <c r="BXS72"/>
      <c r="BXT72"/>
      <c r="BXU72"/>
      <c r="BXV72"/>
      <c r="BXW72"/>
      <c r="BXX72"/>
      <c r="BXY72"/>
      <c r="BXZ72"/>
      <c r="BYA72"/>
      <c r="BYB72"/>
      <c r="BYC72"/>
      <c r="BYD72"/>
      <c r="BYE72"/>
      <c r="BYF72"/>
      <c r="BYG72"/>
      <c r="BYH72"/>
      <c r="BYI72"/>
      <c r="BYJ72"/>
      <c r="BYK72"/>
      <c r="BYL72"/>
      <c r="BYM72"/>
      <c r="BYN72"/>
      <c r="BYO72"/>
      <c r="BYP72"/>
      <c r="BYQ72"/>
      <c r="BYR72"/>
      <c r="BYS72"/>
      <c r="BYT72"/>
      <c r="BYU72"/>
      <c r="BYV72"/>
      <c r="BYW72"/>
      <c r="BYX72"/>
      <c r="BYY72"/>
      <c r="BYZ72"/>
      <c r="BZA72"/>
      <c r="BZB72"/>
      <c r="BZC72"/>
      <c r="BZD72"/>
      <c r="BZE72"/>
      <c r="BZF72"/>
      <c r="BZG72"/>
      <c r="BZH72"/>
      <c r="BZI72"/>
      <c r="BZJ72"/>
      <c r="BZK72"/>
      <c r="BZL72"/>
      <c r="BZM72"/>
      <c r="BZN72"/>
      <c r="BZO72"/>
      <c r="BZP72"/>
      <c r="BZQ72"/>
      <c r="BZR72"/>
      <c r="BZS72"/>
      <c r="BZT72"/>
      <c r="BZU72"/>
      <c r="BZV72"/>
      <c r="BZW72"/>
      <c r="BZX72"/>
      <c r="BZY72"/>
      <c r="BZZ72"/>
      <c r="CAA72"/>
      <c r="CAB72"/>
      <c r="CAC72"/>
      <c r="CAD72"/>
      <c r="CAE72"/>
      <c r="CAF72"/>
      <c r="CAG72"/>
      <c r="CAH72"/>
      <c r="CAI72"/>
      <c r="CAJ72"/>
      <c r="CAK72"/>
      <c r="CAL72"/>
      <c r="CAM72"/>
      <c r="CAN72"/>
      <c r="CAO72"/>
      <c r="CAP72"/>
      <c r="CAQ72"/>
      <c r="CAR72"/>
      <c r="CAS72"/>
      <c r="CAT72"/>
      <c r="CAU72"/>
      <c r="CAV72"/>
      <c r="CAW72"/>
      <c r="CAX72"/>
      <c r="CAY72"/>
      <c r="CAZ72"/>
      <c r="CBA72"/>
      <c r="CBB72"/>
      <c r="CBC72"/>
      <c r="CBD72"/>
      <c r="CBE72"/>
      <c r="CBF72"/>
      <c r="CBG72"/>
      <c r="CBH72"/>
      <c r="CBI72"/>
      <c r="CBJ72"/>
      <c r="CBK72"/>
      <c r="CBL72"/>
      <c r="CBM72"/>
      <c r="CBN72"/>
      <c r="CBO72"/>
      <c r="CBP72"/>
      <c r="CBQ72"/>
      <c r="CBR72"/>
      <c r="CBS72"/>
      <c r="CBT72"/>
      <c r="CBU72"/>
      <c r="CBV72"/>
      <c r="CBW72"/>
      <c r="CBX72"/>
      <c r="CBY72"/>
      <c r="CBZ72"/>
      <c r="CCA72"/>
      <c r="CCB72"/>
      <c r="CCC72"/>
      <c r="CCD72"/>
      <c r="CCE72"/>
      <c r="CCF72"/>
      <c r="CCG72"/>
      <c r="CCH72"/>
      <c r="CCI72"/>
      <c r="CCJ72"/>
      <c r="CCK72"/>
      <c r="CCL72"/>
      <c r="CCM72"/>
      <c r="CCN72"/>
      <c r="CCO72"/>
      <c r="CCP72"/>
      <c r="CCQ72"/>
      <c r="CCR72"/>
      <c r="CCS72"/>
      <c r="CCT72"/>
      <c r="CCU72"/>
      <c r="CCV72"/>
      <c r="CCW72"/>
      <c r="CCX72"/>
      <c r="CCY72"/>
      <c r="CCZ72"/>
      <c r="CDA72"/>
      <c r="CDB72"/>
      <c r="CDC72"/>
      <c r="CDD72"/>
      <c r="CDE72"/>
      <c r="CDF72"/>
      <c r="CDG72"/>
      <c r="CDH72"/>
      <c r="CDI72"/>
      <c r="CDJ72"/>
      <c r="CDK72"/>
      <c r="CDL72"/>
      <c r="CDM72"/>
      <c r="CDN72"/>
      <c r="CDO72"/>
      <c r="CDP72"/>
      <c r="CDQ72"/>
      <c r="CDR72"/>
      <c r="CDS72"/>
      <c r="CDT72"/>
      <c r="CDU72"/>
      <c r="CDV72"/>
      <c r="CDW72"/>
      <c r="CDX72"/>
      <c r="CDY72"/>
      <c r="CDZ72"/>
      <c r="CEA72"/>
      <c r="CEB72"/>
      <c r="CEC72"/>
      <c r="CED72"/>
      <c r="CEE72"/>
      <c r="CEF72"/>
      <c r="CEG72"/>
      <c r="CEH72"/>
      <c r="CEI72"/>
      <c r="CEJ72"/>
      <c r="CEK72"/>
      <c r="CEL72"/>
      <c r="CEM72"/>
      <c r="CEN72"/>
      <c r="CEO72"/>
      <c r="CEP72"/>
      <c r="CEQ72"/>
      <c r="CER72"/>
      <c r="CES72"/>
      <c r="CET72"/>
      <c r="CEU72"/>
      <c r="CEV72"/>
      <c r="CEW72"/>
      <c r="CEX72"/>
      <c r="CEY72"/>
      <c r="CEZ72"/>
      <c r="CFA72"/>
      <c r="CFB72"/>
      <c r="CFC72"/>
      <c r="CFD72"/>
      <c r="CFE72"/>
      <c r="CFF72"/>
      <c r="CFG72"/>
      <c r="CFH72"/>
      <c r="CFI72"/>
      <c r="CFJ72"/>
      <c r="CFK72"/>
      <c r="CFL72"/>
      <c r="CFM72"/>
      <c r="CFN72"/>
      <c r="CFO72"/>
      <c r="CFP72"/>
      <c r="CFQ72"/>
      <c r="CFR72"/>
      <c r="CFS72"/>
      <c r="CFT72"/>
      <c r="CFU72"/>
      <c r="CFV72"/>
      <c r="CFW72"/>
      <c r="CFX72"/>
      <c r="CFY72"/>
      <c r="CFZ72"/>
      <c r="CGA72"/>
      <c r="CGB72"/>
      <c r="CGC72"/>
      <c r="CGD72"/>
      <c r="CGE72"/>
      <c r="CGF72"/>
      <c r="CGG72"/>
      <c r="CGH72"/>
      <c r="CGI72"/>
      <c r="CGJ72"/>
      <c r="CGK72"/>
      <c r="CGL72"/>
      <c r="CGM72"/>
      <c r="CGN72"/>
      <c r="CGO72"/>
      <c r="CGP72"/>
      <c r="CGQ72"/>
      <c r="CGR72"/>
      <c r="CGS72"/>
      <c r="CGT72"/>
      <c r="CGU72"/>
      <c r="CGV72"/>
      <c r="CGW72"/>
      <c r="CGX72"/>
      <c r="CGY72"/>
      <c r="CGZ72"/>
      <c r="CHA72"/>
      <c r="CHB72"/>
      <c r="CHC72"/>
      <c r="CHD72"/>
      <c r="CHE72"/>
      <c r="CHF72"/>
      <c r="CHG72"/>
      <c r="CHH72"/>
      <c r="CHI72"/>
      <c r="CHJ72"/>
      <c r="CHK72"/>
      <c r="CHL72"/>
      <c r="CHM72"/>
      <c r="CHN72"/>
      <c r="CHO72"/>
      <c r="CHP72"/>
      <c r="CHQ72"/>
      <c r="CHR72"/>
      <c r="CHS72"/>
      <c r="CHT72"/>
      <c r="CHU72"/>
      <c r="CHV72"/>
      <c r="CHW72"/>
      <c r="CHX72"/>
      <c r="CHY72"/>
      <c r="CHZ72"/>
      <c r="CIA72"/>
      <c r="CIB72"/>
      <c r="CIC72"/>
      <c r="CID72"/>
      <c r="CIE72"/>
      <c r="CIF72"/>
      <c r="CIG72"/>
      <c r="CIH72"/>
      <c r="CII72"/>
      <c r="CIJ72"/>
      <c r="CIK72"/>
      <c r="CIL72"/>
      <c r="CIM72"/>
      <c r="CIN72"/>
      <c r="CIO72"/>
      <c r="CIP72"/>
      <c r="CIQ72"/>
      <c r="CIR72"/>
      <c r="CIS72"/>
      <c r="CIT72"/>
      <c r="CIU72"/>
      <c r="CIV72"/>
      <c r="CIW72"/>
      <c r="CIX72"/>
      <c r="CIY72"/>
      <c r="CIZ72"/>
      <c r="CJA72"/>
      <c r="CJB72"/>
      <c r="CJC72"/>
      <c r="CJD72"/>
      <c r="CJE72"/>
      <c r="CJF72"/>
      <c r="CJG72"/>
      <c r="CJH72"/>
      <c r="CJI72"/>
      <c r="CJJ72"/>
      <c r="CJK72"/>
      <c r="CJL72"/>
      <c r="CJM72"/>
      <c r="CJN72"/>
      <c r="CJO72"/>
      <c r="CJP72"/>
      <c r="CJQ72"/>
      <c r="CJR72"/>
      <c r="CJS72"/>
      <c r="CJT72"/>
      <c r="CJU72"/>
      <c r="CJV72"/>
      <c r="CJW72"/>
      <c r="CJX72"/>
      <c r="CJY72"/>
      <c r="CJZ72"/>
      <c r="CKA72"/>
      <c r="CKB72"/>
      <c r="CKC72"/>
      <c r="CKD72"/>
      <c r="CKE72"/>
      <c r="CKF72"/>
      <c r="CKG72"/>
      <c r="CKH72"/>
      <c r="CKI72"/>
      <c r="CKJ72"/>
      <c r="CKK72"/>
      <c r="CKL72"/>
      <c r="CKM72"/>
      <c r="CKN72"/>
      <c r="CKO72"/>
      <c r="CKP72"/>
      <c r="CKQ72"/>
      <c r="CKR72"/>
      <c r="CKS72"/>
      <c r="CKT72"/>
      <c r="CKU72"/>
      <c r="CKV72"/>
      <c r="CKW72"/>
      <c r="CKX72"/>
      <c r="CKY72"/>
      <c r="CKZ72"/>
      <c r="CLA72"/>
      <c r="CLB72"/>
      <c r="CLC72"/>
      <c r="CLD72"/>
      <c r="CLE72"/>
      <c r="CLF72"/>
      <c r="CLG72"/>
      <c r="CLH72"/>
      <c r="CLI72"/>
      <c r="CLJ72"/>
      <c r="CLK72"/>
      <c r="CLL72"/>
      <c r="CLM72"/>
      <c r="CLN72"/>
      <c r="CLO72"/>
      <c r="CLP72"/>
      <c r="CLQ72"/>
      <c r="CLR72"/>
      <c r="CLS72"/>
      <c r="CLT72"/>
      <c r="CLU72"/>
      <c r="CLV72"/>
      <c r="CLW72"/>
      <c r="CLX72"/>
      <c r="CLY72"/>
      <c r="CLZ72"/>
      <c r="CMA72"/>
      <c r="CMB72"/>
      <c r="CMC72"/>
      <c r="CMD72"/>
      <c r="CME72"/>
      <c r="CMF72"/>
      <c r="CMG72"/>
      <c r="CMH72"/>
      <c r="CMI72"/>
      <c r="CMJ72"/>
      <c r="CMK72"/>
      <c r="CML72"/>
      <c r="CMM72"/>
      <c r="CMN72"/>
      <c r="CMO72"/>
      <c r="CMP72"/>
      <c r="CMQ72"/>
      <c r="CMR72"/>
      <c r="CMS72"/>
      <c r="CMT72"/>
      <c r="CMU72"/>
      <c r="CMV72"/>
      <c r="CMW72"/>
      <c r="CMX72"/>
      <c r="CMY72"/>
      <c r="CMZ72"/>
      <c r="CNA72"/>
      <c r="CNB72"/>
      <c r="CNC72"/>
      <c r="CND72"/>
      <c r="CNE72"/>
      <c r="CNF72"/>
      <c r="CNG72"/>
      <c r="CNH72"/>
      <c r="CNI72"/>
      <c r="CNJ72"/>
      <c r="CNK72"/>
      <c r="CNL72"/>
      <c r="CNM72"/>
      <c r="CNN72"/>
      <c r="CNO72"/>
      <c r="CNP72"/>
      <c r="CNQ72"/>
      <c r="CNR72"/>
      <c r="CNS72"/>
      <c r="CNT72"/>
      <c r="CNU72"/>
      <c r="CNV72"/>
      <c r="CNW72"/>
      <c r="CNX72"/>
      <c r="CNY72"/>
      <c r="CNZ72"/>
      <c r="COA72"/>
      <c r="COB72"/>
      <c r="COC72"/>
      <c r="COD72"/>
      <c r="COE72"/>
      <c r="COF72"/>
      <c r="COG72"/>
      <c r="COH72"/>
      <c r="COI72"/>
      <c r="COJ72"/>
      <c r="COK72"/>
      <c r="COL72"/>
      <c r="COM72"/>
      <c r="CON72"/>
      <c r="COO72"/>
      <c r="COP72"/>
      <c r="COQ72"/>
      <c r="COR72"/>
      <c r="COS72"/>
      <c r="COT72"/>
      <c r="COU72"/>
      <c r="COV72"/>
      <c r="COW72"/>
      <c r="COX72"/>
      <c r="COY72"/>
      <c r="COZ72"/>
      <c r="CPA72"/>
      <c r="CPB72"/>
      <c r="CPC72"/>
      <c r="CPD72"/>
      <c r="CPE72"/>
      <c r="CPF72"/>
      <c r="CPG72"/>
      <c r="CPH72"/>
      <c r="CPI72"/>
      <c r="CPJ72"/>
      <c r="CPK72"/>
      <c r="CPL72"/>
      <c r="CPM72"/>
      <c r="CPN72"/>
      <c r="CPO72"/>
      <c r="CPP72"/>
      <c r="CPQ72"/>
      <c r="CPR72"/>
      <c r="CPS72"/>
      <c r="CPT72"/>
      <c r="CPU72"/>
      <c r="CPV72"/>
      <c r="CPW72"/>
      <c r="CPX72"/>
      <c r="CPY72"/>
      <c r="CPZ72"/>
      <c r="CQA72"/>
      <c r="CQB72"/>
      <c r="CQC72"/>
      <c r="CQD72"/>
      <c r="CQE72"/>
      <c r="CQF72"/>
      <c r="CQG72"/>
      <c r="CQH72"/>
      <c r="CQI72"/>
      <c r="CQJ72"/>
      <c r="CQK72"/>
      <c r="CQL72"/>
      <c r="CQM72"/>
      <c r="CQN72"/>
      <c r="CQO72"/>
      <c r="CQP72"/>
      <c r="CQQ72"/>
      <c r="CQR72"/>
      <c r="CQS72"/>
      <c r="CQT72"/>
      <c r="CQU72"/>
      <c r="CQV72"/>
      <c r="CQW72"/>
      <c r="CQX72"/>
      <c r="CQY72"/>
      <c r="CQZ72"/>
      <c r="CRA72"/>
      <c r="CRB72"/>
      <c r="CRC72"/>
      <c r="CRD72"/>
      <c r="CRE72"/>
      <c r="CRF72"/>
      <c r="CRG72"/>
      <c r="CRH72"/>
      <c r="CRI72"/>
      <c r="CRJ72"/>
      <c r="CRK72"/>
      <c r="CRL72"/>
      <c r="CRM72"/>
      <c r="CRN72"/>
      <c r="CRO72"/>
      <c r="CRP72"/>
      <c r="CRQ72"/>
      <c r="CRR72"/>
      <c r="CRS72"/>
      <c r="CRT72"/>
      <c r="CRU72"/>
      <c r="CRV72"/>
      <c r="CRW72"/>
      <c r="CRX72"/>
      <c r="CRY72"/>
      <c r="CRZ72"/>
      <c r="CSA72"/>
      <c r="CSB72"/>
      <c r="CSC72"/>
      <c r="CSD72"/>
      <c r="CSE72"/>
      <c r="CSF72"/>
      <c r="CSG72"/>
      <c r="CSH72"/>
      <c r="CSI72"/>
      <c r="CSJ72"/>
      <c r="CSK72"/>
      <c r="CSL72"/>
      <c r="CSM72"/>
      <c r="CSN72"/>
      <c r="CSO72"/>
      <c r="CSP72"/>
      <c r="CSQ72"/>
      <c r="CSR72"/>
      <c r="CSS72"/>
      <c r="CST72"/>
      <c r="CSU72"/>
      <c r="CSV72"/>
      <c r="CSW72"/>
      <c r="CSX72"/>
      <c r="CSY72"/>
      <c r="CSZ72"/>
      <c r="CTA72"/>
      <c r="CTB72"/>
      <c r="CTC72"/>
      <c r="CTD72"/>
      <c r="CTE72"/>
      <c r="CTF72"/>
      <c r="CTG72"/>
      <c r="CTH72"/>
      <c r="CTI72"/>
      <c r="CTJ72"/>
      <c r="CTK72"/>
      <c r="CTL72"/>
      <c r="CTM72"/>
      <c r="CTN72"/>
      <c r="CTO72"/>
      <c r="CTP72"/>
      <c r="CTQ72"/>
      <c r="CTR72"/>
      <c r="CTS72"/>
      <c r="CTT72"/>
      <c r="CTU72"/>
      <c r="CTV72"/>
      <c r="CTW72"/>
      <c r="CTX72"/>
      <c r="CTY72"/>
      <c r="CTZ72"/>
      <c r="CUA72"/>
      <c r="CUB72"/>
      <c r="CUC72"/>
      <c r="CUD72"/>
      <c r="CUE72"/>
      <c r="CUF72"/>
      <c r="CUG72"/>
      <c r="CUH72"/>
      <c r="CUI72"/>
      <c r="CUJ72"/>
      <c r="CUK72"/>
      <c r="CUL72"/>
      <c r="CUM72"/>
      <c r="CUN72"/>
      <c r="CUO72"/>
      <c r="CUP72"/>
      <c r="CUQ72"/>
      <c r="CUR72"/>
      <c r="CUS72"/>
      <c r="CUT72"/>
      <c r="CUU72"/>
      <c r="CUV72"/>
      <c r="CUW72"/>
      <c r="CUX72"/>
      <c r="CUY72"/>
      <c r="CUZ72"/>
      <c r="CVA72"/>
      <c r="CVB72"/>
      <c r="CVC72"/>
      <c r="CVD72"/>
      <c r="CVE72"/>
      <c r="CVF72"/>
      <c r="CVG72"/>
      <c r="CVH72"/>
      <c r="CVI72"/>
      <c r="CVJ72"/>
      <c r="CVK72"/>
      <c r="CVL72"/>
      <c r="CVM72"/>
      <c r="CVN72"/>
      <c r="CVO72"/>
      <c r="CVP72"/>
      <c r="CVQ72"/>
      <c r="CVR72"/>
      <c r="CVS72"/>
      <c r="CVT72"/>
      <c r="CVU72"/>
      <c r="CVV72"/>
      <c r="CVW72"/>
      <c r="CVX72"/>
      <c r="CVY72"/>
      <c r="CVZ72"/>
      <c r="CWA72"/>
      <c r="CWB72"/>
      <c r="CWC72"/>
      <c r="CWD72"/>
      <c r="CWE72"/>
      <c r="CWF72"/>
      <c r="CWG72"/>
      <c r="CWH72"/>
      <c r="CWI72"/>
      <c r="CWJ72"/>
      <c r="CWK72"/>
      <c r="CWL72"/>
      <c r="CWM72"/>
      <c r="CWN72"/>
      <c r="CWO72"/>
      <c r="CWP72"/>
      <c r="CWQ72"/>
      <c r="CWR72"/>
      <c r="CWS72"/>
      <c r="CWT72"/>
      <c r="CWU72"/>
      <c r="CWV72"/>
      <c r="CWW72"/>
      <c r="CWX72"/>
      <c r="CWY72"/>
      <c r="CWZ72"/>
      <c r="CXA72"/>
      <c r="CXB72"/>
      <c r="CXC72"/>
      <c r="CXD72"/>
      <c r="CXE72"/>
      <c r="CXF72"/>
      <c r="CXG72"/>
      <c r="CXH72"/>
      <c r="CXI72"/>
      <c r="CXJ72"/>
      <c r="CXK72"/>
      <c r="CXL72"/>
      <c r="CXM72"/>
      <c r="CXN72"/>
      <c r="CXO72"/>
      <c r="CXP72"/>
      <c r="CXQ72"/>
      <c r="CXR72"/>
      <c r="CXS72"/>
      <c r="CXT72"/>
      <c r="CXU72"/>
      <c r="CXV72"/>
      <c r="CXW72"/>
      <c r="CXX72"/>
      <c r="CXY72"/>
      <c r="CXZ72"/>
      <c r="CYA72"/>
      <c r="CYB72"/>
      <c r="CYC72"/>
      <c r="CYD72"/>
      <c r="CYE72"/>
      <c r="CYF72"/>
      <c r="CYG72"/>
      <c r="CYH72"/>
      <c r="CYI72"/>
      <c r="CYJ72"/>
      <c r="CYK72"/>
      <c r="CYL72"/>
      <c r="CYM72"/>
      <c r="CYN72"/>
      <c r="CYO72"/>
      <c r="CYP72"/>
      <c r="CYQ72"/>
      <c r="CYR72"/>
      <c r="CYS72"/>
      <c r="CYT72"/>
      <c r="CYU72"/>
      <c r="CYV72"/>
      <c r="CYW72"/>
      <c r="CYX72"/>
      <c r="CYY72"/>
      <c r="CYZ72"/>
      <c r="CZA72"/>
      <c r="CZB72"/>
      <c r="CZC72"/>
      <c r="CZD72"/>
      <c r="CZE72"/>
      <c r="CZF72"/>
      <c r="CZG72"/>
      <c r="CZH72"/>
      <c r="CZI72"/>
      <c r="CZJ72"/>
      <c r="CZK72"/>
      <c r="CZL72"/>
      <c r="CZM72"/>
      <c r="CZN72"/>
      <c r="CZO72"/>
      <c r="CZP72"/>
      <c r="CZQ72"/>
      <c r="CZR72"/>
      <c r="CZS72"/>
      <c r="CZT72"/>
      <c r="CZU72"/>
      <c r="CZV72"/>
      <c r="CZW72"/>
      <c r="CZX72"/>
      <c r="CZY72"/>
      <c r="CZZ72"/>
      <c r="DAA72"/>
      <c r="DAB72"/>
      <c r="DAC72"/>
      <c r="DAD72"/>
      <c r="DAE72"/>
      <c r="DAF72"/>
      <c r="DAG72"/>
      <c r="DAH72"/>
      <c r="DAI72"/>
      <c r="DAJ72"/>
      <c r="DAK72"/>
      <c r="DAL72"/>
      <c r="DAM72"/>
      <c r="DAN72"/>
      <c r="DAO72"/>
      <c r="DAP72"/>
      <c r="DAQ72"/>
      <c r="DAR72"/>
      <c r="DAS72"/>
      <c r="DAT72"/>
      <c r="DAU72"/>
      <c r="DAV72"/>
      <c r="DAW72"/>
      <c r="DAX72"/>
      <c r="DAY72"/>
      <c r="DAZ72"/>
      <c r="DBA72"/>
      <c r="DBB72"/>
      <c r="DBC72"/>
      <c r="DBD72"/>
      <c r="DBE72"/>
      <c r="DBF72"/>
      <c r="DBG72"/>
      <c r="DBH72"/>
      <c r="DBI72"/>
      <c r="DBJ72"/>
      <c r="DBK72"/>
      <c r="DBL72"/>
      <c r="DBM72"/>
      <c r="DBN72"/>
      <c r="DBO72"/>
      <c r="DBP72"/>
      <c r="DBQ72"/>
      <c r="DBR72"/>
      <c r="DBS72"/>
      <c r="DBT72"/>
      <c r="DBU72"/>
      <c r="DBV72"/>
      <c r="DBW72"/>
      <c r="DBX72"/>
      <c r="DBY72"/>
      <c r="DBZ72"/>
      <c r="DCA72"/>
      <c r="DCB72"/>
      <c r="DCC72"/>
      <c r="DCD72"/>
      <c r="DCE72"/>
      <c r="DCF72"/>
      <c r="DCG72"/>
      <c r="DCH72"/>
      <c r="DCI72"/>
      <c r="DCJ72"/>
      <c r="DCK72"/>
      <c r="DCL72"/>
      <c r="DCM72"/>
      <c r="DCN72"/>
      <c r="DCO72"/>
      <c r="DCP72"/>
      <c r="DCQ72"/>
      <c r="DCR72"/>
      <c r="DCS72"/>
      <c r="DCT72"/>
      <c r="DCU72"/>
      <c r="DCV72"/>
      <c r="DCW72"/>
      <c r="DCX72"/>
      <c r="DCY72"/>
      <c r="DCZ72"/>
      <c r="DDA72"/>
      <c r="DDB72"/>
      <c r="DDC72"/>
      <c r="DDD72"/>
      <c r="DDE72"/>
      <c r="DDF72"/>
      <c r="DDG72"/>
      <c r="DDH72"/>
      <c r="DDI72"/>
      <c r="DDJ72"/>
      <c r="DDK72"/>
      <c r="DDL72"/>
      <c r="DDM72"/>
      <c r="DDN72"/>
      <c r="DDO72"/>
      <c r="DDP72"/>
      <c r="DDQ72"/>
      <c r="DDR72"/>
      <c r="DDS72"/>
      <c r="DDT72"/>
      <c r="DDU72"/>
      <c r="DDV72"/>
      <c r="DDW72"/>
      <c r="DDX72"/>
      <c r="DDY72"/>
      <c r="DDZ72"/>
      <c r="DEA72"/>
      <c r="DEB72"/>
      <c r="DEC72"/>
      <c r="DED72"/>
      <c r="DEE72"/>
      <c r="DEF72"/>
      <c r="DEG72"/>
      <c r="DEH72"/>
      <c r="DEI72"/>
      <c r="DEJ72"/>
      <c r="DEK72"/>
      <c r="DEL72"/>
      <c r="DEM72"/>
      <c r="DEN72"/>
      <c r="DEO72"/>
      <c r="DEP72"/>
      <c r="DEQ72"/>
      <c r="DER72"/>
      <c r="DES72"/>
      <c r="DET72"/>
      <c r="DEU72"/>
      <c r="DEV72"/>
      <c r="DEW72"/>
      <c r="DEX72"/>
      <c r="DEY72"/>
      <c r="DEZ72"/>
      <c r="DFA72"/>
      <c r="DFB72"/>
      <c r="DFC72"/>
      <c r="DFD72"/>
      <c r="DFE72"/>
      <c r="DFF72"/>
      <c r="DFG72"/>
      <c r="DFH72"/>
      <c r="DFI72"/>
      <c r="DFJ72"/>
      <c r="DFK72"/>
      <c r="DFL72"/>
      <c r="DFM72"/>
      <c r="DFN72"/>
      <c r="DFO72"/>
      <c r="DFP72"/>
      <c r="DFQ72"/>
      <c r="DFR72"/>
      <c r="DFS72"/>
      <c r="DFT72"/>
      <c r="DFU72"/>
      <c r="DFV72"/>
      <c r="DFW72"/>
      <c r="DFX72"/>
      <c r="DFY72"/>
      <c r="DFZ72"/>
      <c r="DGA72"/>
      <c r="DGB72"/>
      <c r="DGC72"/>
      <c r="DGD72"/>
      <c r="DGE72"/>
      <c r="DGF72"/>
      <c r="DGG72"/>
      <c r="DGH72"/>
      <c r="DGI72"/>
      <c r="DGJ72"/>
      <c r="DGK72"/>
      <c r="DGL72"/>
      <c r="DGM72"/>
      <c r="DGN72"/>
      <c r="DGO72"/>
      <c r="DGP72"/>
      <c r="DGQ72"/>
      <c r="DGR72"/>
      <c r="DGS72"/>
      <c r="DGT72"/>
      <c r="DGU72"/>
      <c r="DGV72"/>
      <c r="DGW72"/>
      <c r="DGX72"/>
      <c r="DGY72"/>
      <c r="DGZ72"/>
      <c r="DHA72"/>
      <c r="DHB72"/>
      <c r="DHC72"/>
      <c r="DHD72"/>
      <c r="DHE72"/>
      <c r="DHF72"/>
      <c r="DHG72"/>
      <c r="DHH72"/>
      <c r="DHI72"/>
      <c r="DHJ72"/>
      <c r="DHK72"/>
      <c r="DHL72"/>
      <c r="DHM72"/>
      <c r="DHN72"/>
      <c r="DHO72"/>
      <c r="DHP72"/>
      <c r="DHQ72"/>
      <c r="DHR72"/>
      <c r="DHS72"/>
      <c r="DHT72"/>
      <c r="DHU72"/>
      <c r="DHV72"/>
      <c r="DHW72"/>
      <c r="DHX72"/>
      <c r="DHY72"/>
      <c r="DHZ72"/>
      <c r="DIA72"/>
      <c r="DIB72"/>
      <c r="DIC72"/>
      <c r="DID72"/>
      <c r="DIE72"/>
      <c r="DIF72"/>
      <c r="DIG72"/>
      <c r="DIH72"/>
      <c r="DII72"/>
      <c r="DIJ72"/>
      <c r="DIK72"/>
      <c r="DIL72"/>
      <c r="DIM72"/>
      <c r="DIN72"/>
      <c r="DIO72"/>
      <c r="DIP72"/>
      <c r="DIQ72"/>
      <c r="DIR72"/>
      <c r="DIS72"/>
      <c r="DIT72"/>
      <c r="DIU72"/>
      <c r="DIV72"/>
      <c r="DIW72"/>
      <c r="DIX72"/>
      <c r="DIY72"/>
      <c r="DIZ72"/>
      <c r="DJA72"/>
      <c r="DJB72"/>
      <c r="DJC72"/>
      <c r="DJD72"/>
      <c r="DJE72"/>
      <c r="DJF72"/>
      <c r="DJG72"/>
      <c r="DJH72"/>
      <c r="DJI72"/>
      <c r="DJJ72"/>
      <c r="DJK72"/>
      <c r="DJL72"/>
      <c r="DJM72"/>
      <c r="DJN72"/>
      <c r="DJO72"/>
      <c r="DJP72"/>
      <c r="DJQ72"/>
      <c r="DJR72"/>
      <c r="DJS72"/>
      <c r="DJT72"/>
      <c r="DJU72"/>
      <c r="DJV72"/>
      <c r="DJW72"/>
      <c r="DJX72"/>
      <c r="DJY72"/>
      <c r="DJZ72"/>
      <c r="DKA72"/>
      <c r="DKB72"/>
      <c r="DKC72"/>
      <c r="DKD72"/>
      <c r="DKE72"/>
      <c r="DKF72"/>
      <c r="DKG72"/>
      <c r="DKH72"/>
      <c r="DKI72"/>
      <c r="DKJ72"/>
      <c r="DKK72"/>
      <c r="DKL72"/>
      <c r="DKM72"/>
      <c r="DKN72"/>
      <c r="DKO72"/>
      <c r="DKP72"/>
      <c r="DKQ72"/>
      <c r="DKR72"/>
      <c r="DKS72"/>
      <c r="DKT72"/>
      <c r="DKU72"/>
      <c r="DKV72"/>
      <c r="DKW72"/>
      <c r="DKX72"/>
      <c r="DKY72"/>
      <c r="DKZ72"/>
      <c r="DLA72"/>
      <c r="DLB72"/>
      <c r="DLC72"/>
      <c r="DLD72"/>
      <c r="DLE72"/>
      <c r="DLF72"/>
      <c r="DLG72"/>
      <c r="DLH72"/>
      <c r="DLI72"/>
      <c r="DLJ72"/>
      <c r="DLK72"/>
      <c r="DLL72"/>
      <c r="DLM72"/>
      <c r="DLN72"/>
      <c r="DLO72"/>
      <c r="DLP72"/>
      <c r="DLQ72"/>
      <c r="DLR72"/>
      <c r="DLS72"/>
      <c r="DLT72"/>
      <c r="DLU72"/>
      <c r="DLV72"/>
      <c r="DLW72"/>
      <c r="DLX72"/>
      <c r="DLY72"/>
      <c r="DLZ72"/>
      <c r="DMA72"/>
      <c r="DMB72"/>
      <c r="DMC72"/>
      <c r="DMD72"/>
      <c r="DME72"/>
      <c r="DMF72"/>
      <c r="DMG72"/>
      <c r="DMH72"/>
      <c r="DMI72"/>
      <c r="DMJ72"/>
      <c r="DMK72"/>
      <c r="DML72"/>
      <c r="DMM72"/>
      <c r="DMN72"/>
      <c r="DMO72"/>
      <c r="DMP72"/>
      <c r="DMQ72"/>
      <c r="DMR72"/>
      <c r="DMS72"/>
      <c r="DMT72"/>
      <c r="DMU72"/>
      <c r="DMV72"/>
      <c r="DMW72"/>
      <c r="DMX72"/>
      <c r="DMY72"/>
      <c r="DMZ72"/>
      <c r="DNA72"/>
      <c r="DNB72"/>
      <c r="DNC72"/>
      <c r="DND72"/>
      <c r="DNE72"/>
      <c r="DNF72"/>
      <c r="DNG72"/>
      <c r="DNH72"/>
      <c r="DNI72"/>
      <c r="DNJ72"/>
      <c r="DNK72"/>
      <c r="DNL72"/>
      <c r="DNM72"/>
      <c r="DNN72"/>
      <c r="DNO72"/>
      <c r="DNP72"/>
      <c r="DNQ72"/>
      <c r="DNR72"/>
      <c r="DNS72"/>
      <c r="DNT72"/>
      <c r="DNU72"/>
      <c r="DNV72"/>
      <c r="DNW72"/>
      <c r="DNX72"/>
      <c r="DNY72"/>
      <c r="DNZ72"/>
      <c r="DOA72"/>
      <c r="DOB72"/>
      <c r="DOC72"/>
      <c r="DOD72"/>
      <c r="DOE72"/>
      <c r="DOF72"/>
      <c r="DOG72"/>
      <c r="DOH72"/>
      <c r="DOI72"/>
      <c r="DOJ72"/>
      <c r="DOK72"/>
      <c r="DOL72"/>
      <c r="DOM72"/>
      <c r="DON72"/>
      <c r="DOO72"/>
      <c r="DOP72"/>
      <c r="DOQ72"/>
      <c r="DOR72"/>
      <c r="DOS72"/>
      <c r="DOT72"/>
      <c r="DOU72"/>
      <c r="DOV72"/>
      <c r="DOW72"/>
      <c r="DOX72"/>
      <c r="DOY72"/>
      <c r="DOZ72"/>
      <c r="DPA72"/>
      <c r="DPB72"/>
      <c r="DPC72"/>
      <c r="DPD72"/>
      <c r="DPE72"/>
      <c r="DPF72"/>
      <c r="DPG72"/>
      <c r="DPH72"/>
      <c r="DPI72"/>
      <c r="DPJ72"/>
      <c r="DPK72"/>
      <c r="DPL72"/>
      <c r="DPM72"/>
      <c r="DPN72"/>
      <c r="DPO72"/>
      <c r="DPP72"/>
      <c r="DPQ72"/>
      <c r="DPR72"/>
      <c r="DPS72"/>
      <c r="DPT72"/>
      <c r="DPU72"/>
      <c r="DPV72"/>
      <c r="DPW72"/>
      <c r="DPX72"/>
      <c r="DPY72"/>
      <c r="DPZ72"/>
      <c r="DQA72"/>
      <c r="DQB72"/>
      <c r="DQC72"/>
      <c r="DQD72"/>
      <c r="DQE72"/>
      <c r="DQF72"/>
      <c r="DQG72"/>
      <c r="DQH72"/>
      <c r="DQI72"/>
      <c r="DQJ72"/>
      <c r="DQK72"/>
      <c r="DQL72"/>
      <c r="DQM72"/>
      <c r="DQN72"/>
      <c r="DQO72"/>
      <c r="DQP72"/>
      <c r="DQQ72"/>
      <c r="DQR72"/>
      <c r="DQS72"/>
      <c r="DQT72"/>
      <c r="DQU72"/>
      <c r="DQV72"/>
      <c r="DQW72"/>
      <c r="DQX72"/>
      <c r="DQY72"/>
      <c r="DQZ72"/>
      <c r="DRA72"/>
      <c r="DRB72"/>
      <c r="DRC72"/>
      <c r="DRD72"/>
      <c r="DRE72"/>
      <c r="DRF72"/>
      <c r="DRG72"/>
      <c r="DRH72"/>
      <c r="DRI72"/>
      <c r="DRJ72"/>
      <c r="DRK72"/>
      <c r="DRL72"/>
      <c r="DRM72"/>
      <c r="DRN72"/>
      <c r="DRO72"/>
      <c r="DRP72"/>
      <c r="DRQ72"/>
      <c r="DRR72"/>
      <c r="DRS72"/>
      <c r="DRT72"/>
      <c r="DRU72"/>
      <c r="DRV72"/>
      <c r="DRW72"/>
      <c r="DRX72"/>
      <c r="DRY72"/>
      <c r="DRZ72"/>
      <c r="DSA72"/>
      <c r="DSB72"/>
      <c r="DSC72"/>
      <c r="DSD72"/>
      <c r="DSE72"/>
      <c r="DSF72"/>
      <c r="DSG72"/>
      <c r="DSH72"/>
      <c r="DSI72"/>
      <c r="DSJ72"/>
      <c r="DSK72"/>
      <c r="DSL72"/>
      <c r="DSM72"/>
      <c r="DSN72"/>
      <c r="DSO72"/>
      <c r="DSP72"/>
      <c r="DSQ72"/>
      <c r="DSR72"/>
      <c r="DSS72"/>
      <c r="DST72"/>
      <c r="DSU72"/>
      <c r="DSV72"/>
      <c r="DSW72"/>
      <c r="DSX72"/>
      <c r="DSY72"/>
      <c r="DSZ72"/>
      <c r="DTA72"/>
      <c r="DTB72"/>
      <c r="DTC72"/>
      <c r="DTD72"/>
      <c r="DTE72"/>
      <c r="DTF72"/>
      <c r="DTG72"/>
      <c r="DTH72"/>
      <c r="DTI72"/>
      <c r="DTJ72"/>
      <c r="DTK72"/>
      <c r="DTL72"/>
      <c r="DTM72"/>
      <c r="DTN72"/>
      <c r="DTO72"/>
      <c r="DTP72"/>
      <c r="DTQ72"/>
      <c r="DTR72"/>
      <c r="DTS72"/>
      <c r="DTT72"/>
      <c r="DTU72"/>
      <c r="DTV72"/>
      <c r="DTW72"/>
      <c r="DTX72"/>
      <c r="DTY72"/>
      <c r="DTZ72"/>
      <c r="DUA72"/>
      <c r="DUB72"/>
      <c r="DUC72"/>
      <c r="DUD72"/>
      <c r="DUE72"/>
      <c r="DUF72"/>
      <c r="DUG72"/>
      <c r="DUH72"/>
      <c r="DUI72"/>
      <c r="DUJ72"/>
      <c r="DUK72"/>
      <c r="DUL72"/>
      <c r="DUM72"/>
      <c r="DUN72"/>
      <c r="DUO72"/>
      <c r="DUP72"/>
      <c r="DUQ72"/>
      <c r="DUR72"/>
      <c r="DUS72"/>
      <c r="DUT72"/>
      <c r="DUU72"/>
      <c r="DUV72"/>
      <c r="DUW72"/>
      <c r="DUX72"/>
      <c r="DUY72"/>
      <c r="DUZ72"/>
      <c r="DVA72"/>
      <c r="DVB72"/>
      <c r="DVC72"/>
      <c r="DVD72"/>
      <c r="DVE72"/>
      <c r="DVF72"/>
      <c r="DVG72"/>
      <c r="DVH72"/>
      <c r="DVI72"/>
      <c r="DVJ72"/>
      <c r="DVK72"/>
      <c r="DVL72"/>
      <c r="DVM72"/>
      <c r="DVN72"/>
      <c r="DVO72"/>
      <c r="DVP72"/>
      <c r="DVQ72"/>
      <c r="DVR72"/>
      <c r="DVS72"/>
      <c r="DVT72"/>
      <c r="DVU72"/>
      <c r="DVV72"/>
      <c r="DVW72"/>
      <c r="DVX72"/>
      <c r="DVY72"/>
      <c r="DVZ72"/>
      <c r="DWA72"/>
      <c r="DWB72"/>
      <c r="DWC72"/>
      <c r="DWD72"/>
      <c r="DWE72"/>
      <c r="DWF72"/>
      <c r="DWG72"/>
      <c r="DWH72"/>
      <c r="DWI72"/>
      <c r="DWJ72"/>
      <c r="DWK72"/>
      <c r="DWL72"/>
      <c r="DWM72"/>
      <c r="DWN72"/>
      <c r="DWO72"/>
      <c r="DWP72"/>
      <c r="DWQ72"/>
      <c r="DWR72"/>
      <c r="DWS72"/>
      <c r="DWT72"/>
      <c r="DWU72"/>
      <c r="DWV72"/>
      <c r="DWW72"/>
      <c r="DWX72"/>
      <c r="DWY72"/>
      <c r="DWZ72"/>
      <c r="DXA72"/>
      <c r="DXB72"/>
      <c r="DXC72"/>
      <c r="DXD72"/>
      <c r="DXE72"/>
      <c r="DXF72"/>
      <c r="DXG72"/>
      <c r="DXH72"/>
      <c r="DXI72"/>
      <c r="DXJ72"/>
      <c r="DXK72"/>
      <c r="DXL72"/>
      <c r="DXM72"/>
      <c r="DXN72"/>
      <c r="DXO72"/>
      <c r="DXP72"/>
      <c r="DXQ72"/>
      <c r="DXR72"/>
      <c r="DXS72"/>
      <c r="DXT72"/>
      <c r="DXU72"/>
      <c r="DXV72"/>
      <c r="DXW72"/>
      <c r="DXX72"/>
      <c r="DXY72"/>
      <c r="DXZ72"/>
      <c r="DYA72"/>
      <c r="DYB72"/>
      <c r="DYC72"/>
      <c r="DYD72"/>
      <c r="DYE72"/>
      <c r="DYF72"/>
      <c r="DYG72"/>
      <c r="DYH72"/>
      <c r="DYI72"/>
      <c r="DYJ72"/>
      <c r="DYK72"/>
      <c r="DYL72"/>
      <c r="DYM72"/>
      <c r="DYN72"/>
      <c r="DYO72"/>
      <c r="DYP72"/>
      <c r="DYQ72"/>
      <c r="DYR72"/>
      <c r="DYS72"/>
      <c r="DYT72"/>
      <c r="DYU72"/>
      <c r="DYV72"/>
      <c r="DYW72"/>
      <c r="DYX72"/>
      <c r="DYY72"/>
      <c r="DYZ72"/>
      <c r="DZA72"/>
      <c r="DZB72"/>
      <c r="DZC72"/>
      <c r="DZD72"/>
      <c r="DZE72"/>
      <c r="DZF72"/>
      <c r="DZG72"/>
      <c r="DZH72"/>
      <c r="DZI72"/>
      <c r="DZJ72"/>
      <c r="DZK72"/>
      <c r="DZL72"/>
      <c r="DZM72"/>
      <c r="DZN72"/>
      <c r="DZO72"/>
      <c r="DZP72"/>
      <c r="DZQ72"/>
      <c r="DZR72"/>
      <c r="DZS72"/>
      <c r="DZT72"/>
      <c r="DZU72"/>
      <c r="DZV72"/>
      <c r="DZW72"/>
      <c r="DZX72"/>
      <c r="DZY72"/>
      <c r="DZZ72"/>
      <c r="EAA72"/>
      <c r="EAB72"/>
      <c r="EAC72"/>
      <c r="EAD72"/>
      <c r="EAE72"/>
      <c r="EAF72"/>
      <c r="EAG72"/>
      <c r="EAH72"/>
      <c r="EAI72"/>
      <c r="EAJ72"/>
      <c r="EAK72"/>
      <c r="EAL72"/>
      <c r="EAM72"/>
      <c r="EAN72"/>
      <c r="EAO72"/>
      <c r="EAP72"/>
      <c r="EAQ72"/>
      <c r="EAR72"/>
      <c r="EAS72"/>
      <c r="EAT72"/>
      <c r="EAU72"/>
      <c r="EAV72"/>
      <c r="EAW72"/>
      <c r="EAX72"/>
      <c r="EAY72"/>
      <c r="EAZ72"/>
      <c r="EBA72"/>
      <c r="EBB72"/>
      <c r="EBC72"/>
      <c r="EBD72"/>
      <c r="EBE72"/>
      <c r="EBF72"/>
      <c r="EBG72"/>
      <c r="EBH72"/>
      <c r="EBI72"/>
      <c r="EBJ72"/>
      <c r="EBK72"/>
      <c r="EBL72"/>
      <c r="EBM72"/>
      <c r="EBN72"/>
      <c r="EBO72"/>
      <c r="EBP72"/>
      <c r="EBQ72"/>
      <c r="EBR72"/>
      <c r="EBS72"/>
      <c r="EBT72"/>
      <c r="EBU72"/>
      <c r="EBV72"/>
      <c r="EBW72"/>
      <c r="EBX72"/>
      <c r="EBY72"/>
      <c r="EBZ72"/>
      <c r="ECA72"/>
      <c r="ECB72"/>
      <c r="ECC72"/>
      <c r="ECD72"/>
      <c r="ECE72"/>
      <c r="ECF72"/>
      <c r="ECG72"/>
      <c r="ECH72"/>
      <c r="ECI72"/>
      <c r="ECJ72"/>
      <c r="ECK72"/>
      <c r="ECL72"/>
      <c r="ECM72"/>
      <c r="ECN72"/>
      <c r="ECO72"/>
      <c r="ECP72"/>
      <c r="ECQ72"/>
      <c r="ECR72"/>
      <c r="ECS72"/>
      <c r="ECT72"/>
      <c r="ECU72"/>
      <c r="ECV72"/>
      <c r="ECW72"/>
      <c r="ECX72"/>
      <c r="ECY72"/>
      <c r="ECZ72"/>
      <c r="EDA72"/>
      <c r="EDB72"/>
      <c r="EDC72"/>
      <c r="EDD72"/>
      <c r="EDE72"/>
      <c r="EDF72"/>
      <c r="EDG72"/>
      <c r="EDH72"/>
      <c r="EDI72"/>
      <c r="EDJ72"/>
      <c r="EDK72"/>
      <c r="EDL72"/>
      <c r="EDM72"/>
      <c r="EDN72"/>
      <c r="EDO72"/>
      <c r="EDP72"/>
      <c r="EDQ72"/>
      <c r="EDR72"/>
      <c r="EDS72"/>
      <c r="EDT72"/>
      <c r="EDU72"/>
      <c r="EDV72"/>
      <c r="EDW72"/>
      <c r="EDX72"/>
      <c r="EDY72"/>
      <c r="EDZ72"/>
      <c r="EEA72"/>
      <c r="EEB72"/>
      <c r="EEC72"/>
      <c r="EED72"/>
      <c r="EEE72"/>
      <c r="EEF72"/>
      <c r="EEG72"/>
      <c r="EEH72"/>
      <c r="EEI72"/>
      <c r="EEJ72"/>
      <c r="EEK72"/>
      <c r="EEL72"/>
      <c r="EEM72"/>
      <c r="EEN72"/>
      <c r="EEO72"/>
      <c r="EEP72"/>
      <c r="EEQ72"/>
      <c r="EER72"/>
      <c r="EES72"/>
      <c r="EET72"/>
      <c r="EEU72"/>
      <c r="EEV72"/>
      <c r="EEW72"/>
      <c r="EEX72"/>
      <c r="EEY72"/>
      <c r="EEZ72"/>
      <c r="EFA72"/>
      <c r="EFB72"/>
      <c r="EFC72"/>
      <c r="EFD72"/>
      <c r="EFE72"/>
      <c r="EFF72"/>
      <c r="EFG72"/>
      <c r="EFH72"/>
      <c r="EFI72"/>
      <c r="EFJ72"/>
      <c r="EFK72"/>
      <c r="EFL72"/>
      <c r="EFM72"/>
      <c r="EFN72"/>
      <c r="EFO72"/>
      <c r="EFP72"/>
      <c r="EFQ72"/>
      <c r="EFR72"/>
      <c r="EFS72"/>
      <c r="EFT72"/>
      <c r="EFU72"/>
      <c r="EFV72"/>
      <c r="EFW72"/>
      <c r="EFX72"/>
      <c r="EFY72"/>
      <c r="EFZ72"/>
      <c r="EGA72"/>
      <c r="EGB72"/>
      <c r="EGC72"/>
      <c r="EGD72"/>
      <c r="EGE72"/>
      <c r="EGF72"/>
      <c r="EGG72"/>
      <c r="EGH72"/>
      <c r="EGI72"/>
      <c r="EGJ72"/>
      <c r="EGK72"/>
      <c r="EGL72"/>
      <c r="EGM72"/>
      <c r="EGN72"/>
      <c r="EGO72"/>
      <c r="EGP72"/>
      <c r="EGQ72"/>
      <c r="EGR72"/>
      <c r="EGS72"/>
      <c r="EGT72"/>
      <c r="EGU72"/>
      <c r="EGV72"/>
      <c r="EGW72"/>
      <c r="EGX72"/>
      <c r="EGY72"/>
      <c r="EGZ72"/>
      <c r="EHA72"/>
      <c r="EHB72"/>
      <c r="EHC72"/>
      <c r="EHD72"/>
      <c r="EHE72"/>
      <c r="EHF72"/>
      <c r="EHG72"/>
      <c r="EHH72"/>
      <c r="EHI72"/>
      <c r="EHJ72"/>
      <c r="EHK72"/>
      <c r="EHL72"/>
      <c r="EHM72"/>
      <c r="EHN72"/>
      <c r="EHO72"/>
      <c r="EHP72"/>
      <c r="EHQ72"/>
      <c r="EHR72"/>
      <c r="EHS72"/>
      <c r="EHT72"/>
      <c r="EHU72"/>
      <c r="EHV72"/>
      <c r="EHW72"/>
      <c r="EHX72"/>
      <c r="EHY72"/>
      <c r="EHZ72"/>
      <c r="EIA72"/>
      <c r="EIB72"/>
      <c r="EIC72"/>
      <c r="EID72"/>
      <c r="EIE72"/>
      <c r="EIF72"/>
      <c r="EIG72"/>
      <c r="EIH72"/>
      <c r="EII72"/>
      <c r="EIJ72"/>
      <c r="EIK72"/>
      <c r="EIL72"/>
      <c r="EIM72"/>
      <c r="EIN72"/>
      <c r="EIO72"/>
      <c r="EIP72"/>
      <c r="EIQ72"/>
      <c r="EIR72"/>
      <c r="EIS72"/>
      <c r="EIT72"/>
      <c r="EIU72"/>
      <c r="EIV72"/>
      <c r="EIW72"/>
      <c r="EIX72"/>
      <c r="EIY72"/>
      <c r="EIZ72"/>
      <c r="EJA72"/>
      <c r="EJB72"/>
      <c r="EJC72"/>
      <c r="EJD72"/>
      <c r="EJE72"/>
      <c r="EJF72"/>
      <c r="EJG72"/>
      <c r="EJH72"/>
      <c r="EJI72"/>
      <c r="EJJ72"/>
      <c r="EJK72"/>
      <c r="EJL72"/>
      <c r="EJM72"/>
      <c r="EJN72"/>
      <c r="EJO72"/>
      <c r="EJP72"/>
      <c r="EJQ72"/>
      <c r="EJR72"/>
      <c r="EJS72"/>
      <c r="EJT72"/>
      <c r="EJU72"/>
      <c r="EJV72"/>
      <c r="EJW72"/>
      <c r="EJX72"/>
      <c r="EJY72"/>
      <c r="EJZ72"/>
      <c r="EKA72"/>
      <c r="EKB72"/>
      <c r="EKC72"/>
      <c r="EKD72"/>
      <c r="EKE72"/>
      <c r="EKF72"/>
      <c r="EKG72"/>
      <c r="EKH72"/>
      <c r="EKI72"/>
      <c r="EKJ72"/>
      <c r="EKK72"/>
      <c r="EKL72"/>
      <c r="EKM72"/>
      <c r="EKN72"/>
      <c r="EKO72"/>
      <c r="EKP72"/>
      <c r="EKQ72"/>
      <c r="EKR72"/>
      <c r="EKS72"/>
      <c r="EKT72"/>
      <c r="EKU72"/>
      <c r="EKV72"/>
      <c r="EKW72"/>
      <c r="EKX72"/>
      <c r="EKY72"/>
      <c r="EKZ72"/>
      <c r="ELA72"/>
      <c r="ELB72"/>
      <c r="ELC72"/>
      <c r="ELD72"/>
      <c r="ELE72"/>
      <c r="ELF72"/>
      <c r="ELG72"/>
      <c r="ELH72"/>
      <c r="ELI72"/>
      <c r="ELJ72"/>
      <c r="ELK72"/>
      <c r="ELL72"/>
      <c r="ELM72"/>
      <c r="ELN72"/>
      <c r="ELO72"/>
      <c r="ELP72"/>
      <c r="ELQ72"/>
      <c r="ELR72"/>
      <c r="ELS72"/>
      <c r="ELT72"/>
      <c r="ELU72"/>
      <c r="ELV72"/>
      <c r="ELW72"/>
      <c r="ELX72"/>
      <c r="ELY72"/>
      <c r="ELZ72"/>
      <c r="EMA72"/>
      <c r="EMB72"/>
      <c r="EMC72"/>
      <c r="EMD72"/>
      <c r="EME72"/>
      <c r="EMF72"/>
      <c r="EMG72"/>
      <c r="EMH72"/>
      <c r="EMI72"/>
      <c r="EMJ72"/>
      <c r="EMK72"/>
      <c r="EML72"/>
      <c r="EMM72"/>
      <c r="EMN72"/>
      <c r="EMO72"/>
      <c r="EMP72"/>
      <c r="EMQ72"/>
      <c r="EMR72"/>
      <c r="EMS72"/>
      <c r="EMT72"/>
      <c r="EMU72"/>
      <c r="EMV72"/>
      <c r="EMW72"/>
      <c r="EMX72"/>
      <c r="EMY72"/>
      <c r="EMZ72"/>
      <c r="ENA72"/>
      <c r="ENB72"/>
      <c r="ENC72"/>
      <c r="END72"/>
      <c r="ENE72"/>
      <c r="ENF72"/>
      <c r="ENG72"/>
      <c r="ENH72"/>
      <c r="ENI72"/>
      <c r="ENJ72"/>
      <c r="ENK72"/>
      <c r="ENL72"/>
      <c r="ENM72"/>
      <c r="ENN72"/>
      <c r="ENO72"/>
      <c r="ENP72"/>
      <c r="ENQ72"/>
      <c r="ENR72"/>
      <c r="ENS72"/>
      <c r="ENT72"/>
      <c r="ENU72"/>
      <c r="ENV72"/>
      <c r="ENW72"/>
      <c r="ENX72"/>
      <c r="ENY72"/>
      <c r="ENZ72"/>
      <c r="EOA72"/>
      <c r="EOB72"/>
      <c r="EOC72"/>
      <c r="EOD72"/>
      <c r="EOE72"/>
      <c r="EOF72"/>
      <c r="EOG72"/>
      <c r="EOH72"/>
      <c r="EOI72"/>
      <c r="EOJ72"/>
      <c r="EOK72"/>
      <c r="EOL72"/>
      <c r="EOM72"/>
      <c r="EON72"/>
      <c r="EOO72"/>
      <c r="EOP72"/>
      <c r="EOQ72"/>
      <c r="EOR72"/>
      <c r="EOS72"/>
      <c r="EOT72"/>
      <c r="EOU72"/>
      <c r="EOV72"/>
      <c r="EOW72"/>
      <c r="EOX72"/>
      <c r="EOY72"/>
      <c r="EOZ72"/>
      <c r="EPA72"/>
      <c r="EPB72"/>
      <c r="EPC72"/>
      <c r="EPD72"/>
      <c r="EPE72"/>
      <c r="EPF72"/>
      <c r="EPG72"/>
      <c r="EPH72"/>
      <c r="EPI72"/>
      <c r="EPJ72"/>
      <c r="EPK72"/>
      <c r="EPL72"/>
      <c r="EPM72"/>
      <c r="EPN72"/>
      <c r="EPO72"/>
      <c r="EPP72"/>
      <c r="EPQ72"/>
      <c r="EPR72"/>
      <c r="EPS72"/>
      <c r="EPT72"/>
      <c r="EPU72"/>
      <c r="EPV72"/>
      <c r="EPW72"/>
      <c r="EPX72"/>
      <c r="EPY72"/>
      <c r="EPZ72"/>
      <c r="EQA72"/>
      <c r="EQB72"/>
      <c r="EQC72"/>
      <c r="EQD72"/>
      <c r="EQE72"/>
      <c r="EQF72"/>
      <c r="EQG72"/>
      <c r="EQH72"/>
      <c r="EQI72"/>
      <c r="EQJ72"/>
      <c r="EQK72"/>
      <c r="EQL72"/>
      <c r="EQM72"/>
      <c r="EQN72"/>
      <c r="EQO72"/>
      <c r="EQP72"/>
      <c r="EQQ72"/>
      <c r="EQR72"/>
      <c r="EQS72"/>
      <c r="EQT72"/>
      <c r="EQU72"/>
      <c r="EQV72"/>
      <c r="EQW72"/>
      <c r="EQX72"/>
      <c r="EQY72"/>
      <c r="EQZ72"/>
      <c r="ERA72"/>
      <c r="ERB72"/>
      <c r="ERC72"/>
      <c r="ERD72"/>
      <c r="ERE72"/>
      <c r="ERF72"/>
      <c r="ERG72"/>
      <c r="ERH72"/>
      <c r="ERI72"/>
      <c r="ERJ72"/>
      <c r="ERK72"/>
      <c r="ERL72"/>
      <c r="ERM72"/>
      <c r="ERN72"/>
      <c r="ERO72"/>
      <c r="ERP72"/>
      <c r="ERQ72"/>
      <c r="ERR72"/>
      <c r="ERS72"/>
      <c r="ERT72"/>
      <c r="ERU72"/>
      <c r="ERV72"/>
      <c r="ERW72"/>
      <c r="ERX72"/>
      <c r="ERY72"/>
      <c r="ERZ72"/>
      <c r="ESA72"/>
      <c r="ESB72"/>
      <c r="ESC72"/>
      <c r="ESD72"/>
      <c r="ESE72"/>
      <c r="ESF72"/>
      <c r="ESG72"/>
      <c r="ESH72"/>
      <c r="ESI72"/>
      <c r="ESJ72"/>
      <c r="ESK72"/>
      <c r="ESL72"/>
      <c r="ESM72"/>
      <c r="ESN72"/>
      <c r="ESO72"/>
      <c r="ESP72"/>
      <c r="ESQ72"/>
      <c r="ESR72"/>
      <c r="ESS72"/>
      <c r="EST72"/>
      <c r="ESU72"/>
      <c r="ESV72"/>
      <c r="ESW72"/>
      <c r="ESX72"/>
      <c r="ESY72"/>
      <c r="ESZ72"/>
      <c r="ETA72"/>
      <c r="ETB72"/>
      <c r="ETC72"/>
      <c r="ETD72"/>
      <c r="ETE72"/>
      <c r="ETF72"/>
      <c r="ETG72"/>
      <c r="ETH72"/>
      <c r="ETI72"/>
      <c r="ETJ72"/>
      <c r="ETK72"/>
      <c r="ETL72"/>
      <c r="ETM72"/>
      <c r="ETN72"/>
      <c r="ETO72"/>
      <c r="ETP72"/>
      <c r="ETQ72"/>
      <c r="ETR72"/>
      <c r="ETS72"/>
      <c r="ETT72"/>
      <c r="ETU72"/>
      <c r="ETV72"/>
      <c r="ETW72"/>
      <c r="ETX72"/>
      <c r="ETY72"/>
      <c r="ETZ72"/>
      <c r="EUA72"/>
      <c r="EUB72"/>
      <c r="EUC72"/>
      <c r="EUD72"/>
      <c r="EUE72"/>
      <c r="EUF72"/>
      <c r="EUG72"/>
      <c r="EUH72"/>
      <c r="EUI72"/>
      <c r="EUJ72"/>
      <c r="EUK72"/>
      <c r="EUL72"/>
      <c r="EUM72"/>
      <c r="EUN72"/>
      <c r="EUO72"/>
      <c r="EUP72"/>
      <c r="EUQ72"/>
      <c r="EUR72"/>
      <c r="EUS72"/>
      <c r="EUT72"/>
      <c r="EUU72"/>
      <c r="EUV72"/>
      <c r="EUW72"/>
      <c r="EUX72"/>
      <c r="EUY72"/>
      <c r="EUZ72"/>
      <c r="EVA72"/>
      <c r="EVB72"/>
      <c r="EVC72"/>
      <c r="EVD72"/>
      <c r="EVE72"/>
      <c r="EVF72"/>
      <c r="EVG72"/>
      <c r="EVH72"/>
      <c r="EVI72"/>
      <c r="EVJ72"/>
      <c r="EVK72"/>
      <c r="EVL72"/>
      <c r="EVM72"/>
      <c r="EVN72"/>
      <c r="EVO72"/>
      <c r="EVP72"/>
      <c r="EVQ72"/>
      <c r="EVR72"/>
      <c r="EVS72"/>
      <c r="EVT72"/>
      <c r="EVU72"/>
      <c r="EVV72"/>
      <c r="EVW72"/>
      <c r="EVX72"/>
      <c r="EVY72"/>
      <c r="EVZ72"/>
      <c r="EWA72"/>
      <c r="EWB72"/>
      <c r="EWC72"/>
      <c r="EWD72"/>
      <c r="EWE72"/>
      <c r="EWF72"/>
      <c r="EWG72"/>
      <c r="EWH72"/>
      <c r="EWI72"/>
      <c r="EWJ72"/>
      <c r="EWK72"/>
      <c r="EWL72"/>
      <c r="EWM72"/>
      <c r="EWN72"/>
      <c r="EWO72"/>
      <c r="EWP72"/>
      <c r="EWQ72"/>
      <c r="EWR72"/>
      <c r="EWS72"/>
      <c r="EWT72"/>
      <c r="EWU72"/>
      <c r="EWV72"/>
      <c r="EWW72"/>
      <c r="EWX72"/>
      <c r="EWY72"/>
      <c r="EWZ72"/>
      <c r="EXA72"/>
      <c r="EXB72"/>
      <c r="EXC72"/>
      <c r="EXD72"/>
      <c r="EXE72"/>
      <c r="EXF72"/>
      <c r="EXG72"/>
      <c r="EXH72"/>
      <c r="EXI72"/>
      <c r="EXJ72"/>
      <c r="EXK72"/>
      <c r="EXL72"/>
      <c r="EXM72"/>
      <c r="EXN72"/>
      <c r="EXO72"/>
      <c r="EXP72"/>
      <c r="EXQ72"/>
      <c r="EXR72"/>
      <c r="EXS72"/>
      <c r="EXT72"/>
      <c r="EXU72"/>
      <c r="EXV72"/>
      <c r="EXW72"/>
      <c r="EXX72"/>
      <c r="EXY72"/>
      <c r="EXZ72"/>
      <c r="EYA72"/>
      <c r="EYB72"/>
      <c r="EYC72"/>
      <c r="EYD72"/>
      <c r="EYE72"/>
      <c r="EYF72"/>
      <c r="EYG72"/>
      <c r="EYH72"/>
      <c r="EYI72"/>
      <c r="EYJ72"/>
      <c r="EYK72"/>
      <c r="EYL72"/>
      <c r="EYM72"/>
      <c r="EYN72"/>
      <c r="EYO72"/>
      <c r="EYP72"/>
      <c r="EYQ72"/>
      <c r="EYR72"/>
      <c r="EYS72"/>
      <c r="EYT72"/>
      <c r="EYU72"/>
      <c r="EYV72"/>
      <c r="EYW72"/>
      <c r="EYX72"/>
      <c r="EYY72"/>
      <c r="EYZ72"/>
      <c r="EZA72"/>
      <c r="EZB72"/>
      <c r="EZC72"/>
      <c r="EZD72"/>
      <c r="EZE72"/>
      <c r="EZF72"/>
      <c r="EZG72"/>
      <c r="EZH72"/>
      <c r="EZI72"/>
      <c r="EZJ72"/>
      <c r="EZK72"/>
      <c r="EZL72"/>
      <c r="EZM72"/>
      <c r="EZN72"/>
      <c r="EZO72"/>
      <c r="EZP72"/>
      <c r="EZQ72"/>
      <c r="EZR72"/>
      <c r="EZS72"/>
      <c r="EZT72"/>
      <c r="EZU72"/>
      <c r="EZV72"/>
      <c r="EZW72"/>
      <c r="EZX72"/>
      <c r="EZY72"/>
      <c r="EZZ72"/>
      <c r="FAA72"/>
      <c r="FAB72"/>
      <c r="FAC72"/>
      <c r="FAD72"/>
      <c r="FAE72"/>
      <c r="FAF72"/>
      <c r="FAG72"/>
      <c r="FAH72"/>
      <c r="FAI72"/>
      <c r="FAJ72"/>
      <c r="FAK72"/>
      <c r="FAL72"/>
      <c r="FAM72"/>
      <c r="FAN72"/>
      <c r="FAO72"/>
      <c r="FAP72"/>
      <c r="FAQ72"/>
      <c r="FAR72"/>
      <c r="FAS72"/>
      <c r="FAT72"/>
      <c r="FAU72"/>
      <c r="FAV72"/>
      <c r="FAW72"/>
      <c r="FAX72"/>
      <c r="FAY72"/>
      <c r="FAZ72"/>
      <c r="FBA72"/>
      <c r="FBB72"/>
      <c r="FBC72"/>
      <c r="FBD72"/>
      <c r="FBE72"/>
      <c r="FBF72"/>
      <c r="FBG72"/>
      <c r="FBH72"/>
      <c r="FBI72"/>
      <c r="FBJ72"/>
      <c r="FBK72"/>
      <c r="FBL72"/>
      <c r="FBM72"/>
      <c r="FBN72"/>
      <c r="FBO72"/>
      <c r="FBP72"/>
      <c r="FBQ72"/>
      <c r="FBR72"/>
      <c r="FBS72"/>
      <c r="FBT72"/>
      <c r="FBU72"/>
      <c r="FBV72"/>
      <c r="FBW72"/>
      <c r="FBX72"/>
      <c r="FBY72"/>
      <c r="FBZ72"/>
      <c r="FCA72"/>
      <c r="FCB72"/>
      <c r="FCC72"/>
      <c r="FCD72"/>
      <c r="FCE72"/>
      <c r="FCF72"/>
      <c r="FCG72"/>
      <c r="FCH72"/>
      <c r="FCI72"/>
      <c r="FCJ72"/>
      <c r="FCK72"/>
      <c r="FCL72"/>
      <c r="FCM72"/>
      <c r="FCN72"/>
      <c r="FCO72"/>
      <c r="FCP72"/>
      <c r="FCQ72"/>
      <c r="FCR72"/>
      <c r="FCS72"/>
      <c r="FCT72"/>
      <c r="FCU72"/>
      <c r="FCV72"/>
      <c r="FCW72"/>
      <c r="FCX72"/>
      <c r="FCY72"/>
      <c r="FCZ72"/>
      <c r="FDA72"/>
      <c r="FDB72"/>
      <c r="FDC72"/>
      <c r="FDD72"/>
      <c r="FDE72"/>
      <c r="FDF72"/>
      <c r="FDG72"/>
      <c r="FDH72"/>
      <c r="FDI72"/>
      <c r="FDJ72"/>
      <c r="FDK72"/>
      <c r="FDL72"/>
      <c r="FDM72"/>
      <c r="FDN72"/>
      <c r="FDO72"/>
      <c r="FDP72"/>
      <c r="FDQ72"/>
      <c r="FDR72"/>
      <c r="FDS72"/>
      <c r="FDT72"/>
      <c r="FDU72"/>
      <c r="FDV72"/>
      <c r="FDW72"/>
      <c r="FDX72"/>
      <c r="FDY72"/>
      <c r="FDZ72"/>
      <c r="FEA72"/>
      <c r="FEB72"/>
      <c r="FEC72"/>
      <c r="FED72"/>
      <c r="FEE72"/>
      <c r="FEF72"/>
      <c r="FEG72"/>
      <c r="FEH72"/>
      <c r="FEI72"/>
      <c r="FEJ72"/>
      <c r="FEK72"/>
      <c r="FEL72"/>
      <c r="FEM72"/>
      <c r="FEN72"/>
      <c r="FEO72"/>
      <c r="FEP72"/>
      <c r="FEQ72"/>
      <c r="FER72"/>
      <c r="FES72"/>
      <c r="FET72"/>
      <c r="FEU72"/>
      <c r="FEV72"/>
      <c r="FEW72"/>
      <c r="FEX72"/>
      <c r="FEY72"/>
      <c r="FEZ72"/>
      <c r="FFA72"/>
      <c r="FFB72"/>
      <c r="FFC72"/>
      <c r="FFD72"/>
      <c r="FFE72"/>
      <c r="FFF72"/>
      <c r="FFG72"/>
      <c r="FFH72"/>
      <c r="FFI72"/>
      <c r="FFJ72"/>
      <c r="FFK72"/>
      <c r="FFL72"/>
      <c r="FFM72"/>
      <c r="FFN72"/>
      <c r="FFO72"/>
      <c r="FFP72"/>
      <c r="FFQ72"/>
      <c r="FFR72"/>
      <c r="FFS72"/>
      <c r="FFT72"/>
      <c r="FFU72"/>
      <c r="FFV72"/>
      <c r="FFW72"/>
      <c r="FFX72"/>
      <c r="FFY72"/>
      <c r="FFZ72"/>
      <c r="FGA72"/>
      <c r="FGB72"/>
      <c r="FGC72"/>
      <c r="FGD72"/>
      <c r="FGE72"/>
      <c r="FGF72"/>
      <c r="FGG72"/>
      <c r="FGH72"/>
      <c r="FGI72"/>
      <c r="FGJ72"/>
      <c r="FGK72"/>
      <c r="FGL72"/>
      <c r="FGM72"/>
      <c r="FGN72"/>
      <c r="FGO72"/>
      <c r="FGP72"/>
      <c r="FGQ72"/>
      <c r="FGR72"/>
      <c r="FGS72"/>
      <c r="FGT72"/>
      <c r="FGU72"/>
      <c r="FGV72"/>
      <c r="FGW72"/>
      <c r="FGX72"/>
      <c r="FGY72"/>
      <c r="FGZ72"/>
      <c r="FHA72"/>
      <c r="FHB72"/>
      <c r="FHC72"/>
      <c r="FHD72"/>
      <c r="FHE72"/>
      <c r="FHF72"/>
      <c r="FHG72"/>
      <c r="FHH72"/>
      <c r="FHI72"/>
      <c r="FHJ72"/>
      <c r="FHK72"/>
      <c r="FHL72"/>
      <c r="FHM72"/>
      <c r="FHN72"/>
      <c r="FHO72"/>
      <c r="FHP72"/>
      <c r="FHQ72"/>
      <c r="FHR72"/>
      <c r="FHS72"/>
      <c r="FHT72"/>
      <c r="FHU72"/>
      <c r="FHV72"/>
      <c r="FHW72"/>
      <c r="FHX72"/>
      <c r="FHY72"/>
      <c r="FHZ72"/>
      <c r="FIA72"/>
      <c r="FIB72"/>
      <c r="FIC72"/>
      <c r="FID72"/>
      <c r="FIE72"/>
      <c r="FIF72"/>
      <c r="FIG72"/>
      <c r="FIH72"/>
      <c r="FII72"/>
      <c r="FIJ72"/>
      <c r="FIK72"/>
      <c r="FIL72"/>
      <c r="FIM72"/>
      <c r="FIN72"/>
      <c r="FIO72"/>
      <c r="FIP72"/>
      <c r="FIQ72"/>
      <c r="FIR72"/>
      <c r="FIS72"/>
      <c r="FIT72"/>
      <c r="FIU72"/>
      <c r="FIV72"/>
      <c r="FIW72"/>
      <c r="FIX72"/>
      <c r="FIY72"/>
      <c r="FIZ72"/>
      <c r="FJA72"/>
      <c r="FJB72"/>
      <c r="FJC72"/>
      <c r="FJD72"/>
      <c r="FJE72"/>
      <c r="FJF72"/>
      <c r="FJG72"/>
      <c r="FJH72"/>
      <c r="FJI72"/>
      <c r="FJJ72"/>
      <c r="FJK72"/>
      <c r="FJL72"/>
      <c r="FJM72"/>
      <c r="FJN72"/>
      <c r="FJO72"/>
      <c r="FJP72"/>
      <c r="FJQ72"/>
      <c r="FJR72"/>
      <c r="FJS72"/>
      <c r="FJT72"/>
      <c r="FJU72"/>
      <c r="FJV72"/>
      <c r="FJW72"/>
      <c r="FJX72"/>
      <c r="FJY72"/>
      <c r="FJZ72"/>
      <c r="FKA72"/>
      <c r="FKB72"/>
      <c r="FKC72"/>
      <c r="FKD72"/>
      <c r="FKE72"/>
      <c r="FKF72"/>
      <c r="FKG72"/>
      <c r="FKH72"/>
      <c r="FKI72"/>
      <c r="FKJ72"/>
      <c r="FKK72"/>
      <c r="FKL72"/>
      <c r="FKM72"/>
      <c r="FKN72"/>
      <c r="FKO72"/>
      <c r="FKP72"/>
      <c r="FKQ72"/>
      <c r="FKR72"/>
      <c r="FKS72"/>
      <c r="FKT72"/>
      <c r="FKU72"/>
      <c r="FKV72"/>
      <c r="FKW72"/>
      <c r="FKX72"/>
      <c r="FKY72"/>
      <c r="FKZ72"/>
      <c r="FLA72"/>
      <c r="FLB72"/>
      <c r="FLC72"/>
      <c r="FLD72"/>
      <c r="FLE72"/>
      <c r="FLF72"/>
      <c r="FLG72"/>
      <c r="FLH72"/>
      <c r="FLI72"/>
      <c r="FLJ72"/>
      <c r="FLK72"/>
      <c r="FLL72"/>
      <c r="FLM72"/>
      <c r="FLN72"/>
      <c r="FLO72"/>
      <c r="FLP72"/>
      <c r="FLQ72"/>
      <c r="FLR72"/>
      <c r="FLS72"/>
      <c r="FLT72"/>
      <c r="FLU72"/>
      <c r="FLV72"/>
      <c r="FLW72"/>
      <c r="FLX72"/>
      <c r="FLY72"/>
      <c r="FLZ72"/>
      <c r="FMA72"/>
      <c r="FMB72"/>
      <c r="FMC72"/>
      <c r="FMD72"/>
      <c r="FME72"/>
      <c r="FMF72"/>
      <c r="FMG72"/>
      <c r="FMH72"/>
      <c r="FMI72"/>
      <c r="FMJ72"/>
      <c r="FMK72"/>
      <c r="FML72"/>
      <c r="FMM72"/>
      <c r="FMN72"/>
      <c r="FMO72"/>
      <c r="FMP72"/>
      <c r="FMQ72"/>
      <c r="FMR72"/>
      <c r="FMS72"/>
      <c r="FMT72"/>
      <c r="FMU72"/>
      <c r="FMV72"/>
      <c r="FMW72"/>
      <c r="FMX72"/>
      <c r="FMY72"/>
      <c r="FMZ72"/>
      <c r="FNA72"/>
      <c r="FNB72"/>
      <c r="FNC72"/>
      <c r="FND72"/>
      <c r="FNE72"/>
      <c r="FNF72"/>
      <c r="FNG72"/>
      <c r="FNH72"/>
      <c r="FNI72"/>
      <c r="FNJ72"/>
      <c r="FNK72"/>
      <c r="FNL72"/>
      <c r="FNM72"/>
      <c r="FNN72"/>
      <c r="FNO72"/>
      <c r="FNP72"/>
      <c r="FNQ72"/>
      <c r="FNR72"/>
      <c r="FNS72"/>
      <c r="FNT72"/>
      <c r="FNU72"/>
      <c r="FNV72"/>
      <c r="FNW72"/>
      <c r="FNX72"/>
      <c r="FNY72"/>
      <c r="FNZ72"/>
      <c r="FOA72"/>
      <c r="FOB72"/>
      <c r="FOC72"/>
      <c r="FOD72"/>
      <c r="FOE72"/>
      <c r="FOF72"/>
      <c r="FOG72"/>
      <c r="FOH72"/>
      <c r="FOI72"/>
      <c r="FOJ72"/>
      <c r="FOK72"/>
      <c r="FOL72"/>
      <c r="FOM72"/>
      <c r="FON72"/>
      <c r="FOO72"/>
      <c r="FOP72"/>
      <c r="FOQ72"/>
      <c r="FOR72"/>
      <c r="FOS72"/>
      <c r="FOT72"/>
      <c r="FOU72"/>
      <c r="FOV72"/>
      <c r="FOW72"/>
      <c r="FOX72"/>
      <c r="FOY72"/>
      <c r="FOZ72"/>
      <c r="FPA72"/>
      <c r="FPB72"/>
      <c r="FPC72"/>
      <c r="FPD72"/>
      <c r="FPE72"/>
      <c r="FPF72"/>
      <c r="FPG72"/>
      <c r="FPH72"/>
      <c r="FPI72"/>
      <c r="FPJ72"/>
      <c r="FPK72"/>
      <c r="FPL72"/>
      <c r="FPM72"/>
      <c r="FPN72"/>
      <c r="FPO72"/>
      <c r="FPP72"/>
      <c r="FPQ72"/>
      <c r="FPR72"/>
      <c r="FPS72"/>
      <c r="FPT72"/>
      <c r="FPU72"/>
      <c r="FPV72"/>
      <c r="FPW72"/>
      <c r="FPX72"/>
      <c r="FPY72"/>
      <c r="FPZ72"/>
      <c r="FQA72"/>
      <c r="FQB72"/>
      <c r="FQC72"/>
      <c r="FQD72"/>
      <c r="FQE72"/>
      <c r="FQF72"/>
      <c r="FQG72"/>
      <c r="FQH72"/>
      <c r="FQI72"/>
      <c r="FQJ72"/>
      <c r="FQK72"/>
      <c r="FQL72"/>
      <c r="FQM72"/>
      <c r="FQN72"/>
      <c r="FQO72"/>
      <c r="FQP72"/>
      <c r="FQQ72"/>
      <c r="FQR72"/>
      <c r="FQS72"/>
      <c r="FQT72"/>
      <c r="FQU72"/>
      <c r="FQV72"/>
      <c r="FQW72"/>
      <c r="FQX72"/>
      <c r="FQY72"/>
      <c r="FQZ72"/>
      <c r="FRA72"/>
      <c r="FRB72"/>
      <c r="FRC72"/>
      <c r="FRD72"/>
      <c r="FRE72"/>
      <c r="FRF72"/>
      <c r="FRG72"/>
      <c r="FRH72"/>
      <c r="FRI72"/>
      <c r="FRJ72"/>
      <c r="FRK72"/>
      <c r="FRL72"/>
      <c r="FRM72"/>
      <c r="FRN72"/>
      <c r="FRO72"/>
      <c r="FRP72"/>
      <c r="FRQ72"/>
      <c r="FRR72"/>
      <c r="FRS72"/>
      <c r="FRT72"/>
      <c r="FRU72"/>
      <c r="FRV72"/>
      <c r="FRW72"/>
      <c r="FRX72"/>
      <c r="FRY72"/>
      <c r="FRZ72"/>
      <c r="FSA72"/>
      <c r="FSB72"/>
      <c r="FSC72"/>
      <c r="FSD72"/>
      <c r="FSE72"/>
      <c r="FSF72"/>
      <c r="FSG72"/>
      <c r="FSH72"/>
      <c r="FSI72"/>
      <c r="FSJ72"/>
      <c r="FSK72"/>
      <c r="FSL72"/>
      <c r="FSM72"/>
      <c r="FSN72"/>
      <c r="FSO72"/>
      <c r="FSP72"/>
      <c r="FSQ72"/>
      <c r="FSR72"/>
      <c r="FSS72"/>
      <c r="FST72"/>
      <c r="FSU72"/>
      <c r="FSV72"/>
      <c r="FSW72"/>
      <c r="FSX72"/>
      <c r="FSY72"/>
      <c r="FSZ72"/>
      <c r="FTA72"/>
      <c r="FTB72"/>
      <c r="FTC72"/>
      <c r="FTD72"/>
      <c r="FTE72"/>
      <c r="FTF72"/>
      <c r="FTG72"/>
      <c r="FTH72"/>
      <c r="FTI72"/>
      <c r="FTJ72"/>
      <c r="FTK72"/>
      <c r="FTL72"/>
      <c r="FTM72"/>
      <c r="FTN72"/>
      <c r="FTO72"/>
      <c r="FTP72"/>
      <c r="FTQ72"/>
      <c r="FTR72"/>
      <c r="FTS72"/>
      <c r="FTT72"/>
      <c r="FTU72"/>
      <c r="FTV72"/>
      <c r="FTW72"/>
      <c r="FTX72"/>
      <c r="FTY72"/>
      <c r="FTZ72"/>
      <c r="FUA72"/>
      <c r="FUB72"/>
      <c r="FUC72"/>
      <c r="FUD72"/>
      <c r="FUE72"/>
      <c r="FUF72"/>
      <c r="FUG72"/>
      <c r="FUH72"/>
      <c r="FUI72"/>
      <c r="FUJ72"/>
      <c r="FUK72"/>
      <c r="FUL72"/>
      <c r="FUM72"/>
      <c r="FUN72"/>
      <c r="FUO72"/>
      <c r="FUP72"/>
      <c r="FUQ72"/>
      <c r="FUR72"/>
      <c r="FUS72"/>
      <c r="FUT72"/>
      <c r="FUU72"/>
      <c r="FUV72"/>
      <c r="FUW72"/>
      <c r="FUX72"/>
      <c r="FUY72"/>
      <c r="FUZ72"/>
      <c r="FVA72"/>
      <c r="FVB72"/>
      <c r="FVC72"/>
      <c r="FVD72"/>
      <c r="FVE72"/>
      <c r="FVF72"/>
      <c r="FVG72"/>
      <c r="FVH72"/>
      <c r="FVI72"/>
      <c r="FVJ72"/>
      <c r="FVK72"/>
      <c r="FVL72"/>
      <c r="FVM72"/>
      <c r="FVN72"/>
      <c r="FVO72"/>
      <c r="FVP72"/>
      <c r="FVQ72"/>
      <c r="FVR72"/>
      <c r="FVS72"/>
      <c r="FVT72"/>
      <c r="FVU72"/>
      <c r="FVV72"/>
      <c r="FVW72"/>
      <c r="FVX72"/>
      <c r="FVY72"/>
      <c r="FVZ72"/>
      <c r="FWA72"/>
      <c r="FWB72"/>
      <c r="FWC72"/>
      <c r="FWD72"/>
      <c r="FWE72"/>
      <c r="FWF72"/>
      <c r="FWG72"/>
      <c r="FWH72"/>
      <c r="FWI72"/>
      <c r="FWJ72"/>
      <c r="FWK72"/>
      <c r="FWL72"/>
      <c r="FWM72"/>
      <c r="FWN72"/>
      <c r="FWO72"/>
      <c r="FWP72"/>
      <c r="FWQ72"/>
      <c r="FWR72"/>
      <c r="FWS72"/>
      <c r="FWT72"/>
      <c r="FWU72"/>
      <c r="FWV72"/>
      <c r="FWW72"/>
      <c r="FWX72"/>
      <c r="FWY72"/>
      <c r="FWZ72"/>
      <c r="FXA72"/>
      <c r="FXB72"/>
      <c r="FXC72"/>
      <c r="FXD72"/>
      <c r="FXE72"/>
      <c r="FXF72"/>
      <c r="FXG72"/>
      <c r="FXH72"/>
      <c r="FXI72"/>
      <c r="FXJ72"/>
      <c r="FXK72"/>
      <c r="FXL72"/>
      <c r="FXM72"/>
      <c r="FXN72"/>
      <c r="FXO72"/>
      <c r="FXP72"/>
      <c r="FXQ72"/>
      <c r="FXR72"/>
      <c r="FXS72"/>
      <c r="FXT72"/>
      <c r="FXU72"/>
      <c r="FXV72"/>
      <c r="FXW72"/>
      <c r="FXX72"/>
      <c r="FXY72"/>
      <c r="FXZ72"/>
      <c r="FYA72"/>
      <c r="FYB72"/>
      <c r="FYC72"/>
      <c r="FYD72"/>
      <c r="FYE72"/>
      <c r="FYF72"/>
      <c r="FYG72"/>
      <c r="FYH72"/>
      <c r="FYI72"/>
      <c r="FYJ72"/>
      <c r="FYK72"/>
      <c r="FYL72"/>
      <c r="FYM72"/>
      <c r="FYN72"/>
      <c r="FYO72"/>
      <c r="FYP72"/>
      <c r="FYQ72"/>
      <c r="FYR72"/>
      <c r="FYS72"/>
      <c r="FYT72"/>
      <c r="FYU72"/>
      <c r="FYV72"/>
      <c r="FYW72"/>
      <c r="FYX72"/>
      <c r="FYY72"/>
      <c r="FYZ72"/>
      <c r="FZA72"/>
      <c r="FZB72"/>
      <c r="FZC72"/>
      <c r="FZD72"/>
      <c r="FZE72"/>
      <c r="FZF72"/>
      <c r="FZG72"/>
      <c r="FZH72"/>
      <c r="FZI72"/>
      <c r="FZJ72"/>
      <c r="FZK72"/>
      <c r="FZL72"/>
      <c r="FZM72"/>
      <c r="FZN72"/>
      <c r="FZO72"/>
      <c r="FZP72"/>
      <c r="FZQ72"/>
      <c r="FZR72"/>
      <c r="FZS72"/>
      <c r="FZT72"/>
      <c r="FZU72"/>
      <c r="FZV72"/>
      <c r="FZW72"/>
      <c r="FZX72"/>
      <c r="FZY72"/>
      <c r="FZZ72"/>
      <c r="GAA72"/>
      <c r="GAB72"/>
      <c r="GAC72"/>
      <c r="GAD72"/>
      <c r="GAE72"/>
      <c r="GAF72"/>
      <c r="GAG72"/>
      <c r="GAH72"/>
      <c r="GAI72"/>
      <c r="GAJ72"/>
      <c r="GAK72"/>
      <c r="GAL72"/>
      <c r="GAM72"/>
      <c r="GAN72"/>
      <c r="GAO72"/>
      <c r="GAP72"/>
      <c r="GAQ72"/>
      <c r="GAR72"/>
      <c r="GAS72"/>
      <c r="GAT72"/>
      <c r="GAU72"/>
      <c r="GAV72"/>
      <c r="GAW72"/>
      <c r="GAX72"/>
      <c r="GAY72"/>
      <c r="GAZ72"/>
      <c r="GBA72"/>
      <c r="GBB72"/>
      <c r="GBC72"/>
      <c r="GBD72"/>
      <c r="GBE72"/>
      <c r="GBF72"/>
      <c r="GBG72"/>
      <c r="GBH72"/>
      <c r="GBI72"/>
      <c r="GBJ72"/>
      <c r="GBK72"/>
      <c r="GBL72"/>
      <c r="GBM72"/>
      <c r="GBN72"/>
      <c r="GBO72"/>
      <c r="GBP72"/>
      <c r="GBQ72"/>
      <c r="GBR72"/>
      <c r="GBS72"/>
      <c r="GBT72"/>
      <c r="GBU72"/>
      <c r="GBV72"/>
      <c r="GBW72"/>
      <c r="GBX72"/>
      <c r="GBY72"/>
      <c r="GBZ72"/>
      <c r="GCA72"/>
      <c r="GCB72"/>
      <c r="GCC72"/>
      <c r="GCD72"/>
      <c r="GCE72"/>
      <c r="GCF72"/>
      <c r="GCG72"/>
      <c r="GCH72"/>
      <c r="GCI72"/>
      <c r="GCJ72"/>
      <c r="GCK72"/>
      <c r="GCL72"/>
      <c r="GCM72"/>
      <c r="GCN72"/>
      <c r="GCO72"/>
      <c r="GCP72"/>
      <c r="GCQ72"/>
      <c r="GCR72"/>
      <c r="GCS72"/>
      <c r="GCT72"/>
      <c r="GCU72"/>
      <c r="GCV72"/>
      <c r="GCW72"/>
      <c r="GCX72"/>
      <c r="GCY72"/>
      <c r="GCZ72"/>
      <c r="GDA72"/>
      <c r="GDB72"/>
      <c r="GDC72"/>
      <c r="GDD72"/>
      <c r="GDE72"/>
      <c r="GDF72"/>
      <c r="GDG72"/>
      <c r="GDH72"/>
      <c r="GDI72"/>
      <c r="GDJ72"/>
      <c r="GDK72"/>
      <c r="GDL72"/>
      <c r="GDM72"/>
      <c r="GDN72"/>
      <c r="GDO72"/>
      <c r="GDP72"/>
      <c r="GDQ72"/>
      <c r="GDR72"/>
      <c r="GDS72"/>
      <c r="GDT72"/>
      <c r="GDU72"/>
      <c r="GDV72"/>
      <c r="GDW72"/>
      <c r="GDX72"/>
      <c r="GDY72"/>
      <c r="GDZ72"/>
      <c r="GEA72"/>
      <c r="GEB72"/>
      <c r="GEC72"/>
      <c r="GED72"/>
      <c r="GEE72"/>
      <c r="GEF72"/>
      <c r="GEG72"/>
      <c r="GEH72"/>
      <c r="GEI72"/>
      <c r="GEJ72"/>
      <c r="GEK72"/>
      <c r="GEL72"/>
      <c r="GEM72"/>
      <c r="GEN72"/>
      <c r="GEO72"/>
      <c r="GEP72"/>
      <c r="GEQ72"/>
      <c r="GER72"/>
      <c r="GES72"/>
      <c r="GET72"/>
      <c r="GEU72"/>
      <c r="GEV72"/>
      <c r="GEW72"/>
      <c r="GEX72"/>
      <c r="GEY72"/>
      <c r="GEZ72"/>
      <c r="GFA72"/>
      <c r="GFB72"/>
      <c r="GFC72"/>
      <c r="GFD72"/>
      <c r="GFE72"/>
      <c r="GFF72"/>
      <c r="GFG72"/>
      <c r="GFH72"/>
      <c r="GFI72"/>
      <c r="GFJ72"/>
      <c r="GFK72"/>
      <c r="GFL72"/>
      <c r="GFM72"/>
      <c r="GFN72"/>
      <c r="GFO72"/>
      <c r="GFP72"/>
      <c r="GFQ72"/>
      <c r="GFR72"/>
      <c r="GFS72"/>
      <c r="GFT72"/>
      <c r="GFU72"/>
      <c r="GFV72"/>
      <c r="GFW72"/>
      <c r="GFX72"/>
      <c r="GFY72"/>
      <c r="GFZ72"/>
      <c r="GGA72"/>
      <c r="GGB72"/>
      <c r="GGC72"/>
      <c r="GGD72"/>
      <c r="GGE72"/>
      <c r="GGF72"/>
      <c r="GGG72"/>
      <c r="GGH72"/>
      <c r="GGI72"/>
      <c r="GGJ72"/>
      <c r="GGK72"/>
      <c r="GGL72"/>
      <c r="GGM72"/>
      <c r="GGN72"/>
      <c r="GGO72"/>
      <c r="GGP72"/>
      <c r="GGQ72"/>
      <c r="GGR72"/>
      <c r="GGS72"/>
      <c r="GGT72"/>
      <c r="GGU72"/>
      <c r="GGV72"/>
      <c r="GGW72"/>
      <c r="GGX72"/>
      <c r="GGY72"/>
      <c r="GGZ72"/>
      <c r="GHA72"/>
      <c r="GHB72"/>
      <c r="GHC72"/>
      <c r="GHD72"/>
      <c r="GHE72"/>
      <c r="GHF72"/>
      <c r="GHG72"/>
      <c r="GHH72"/>
      <c r="GHI72"/>
      <c r="GHJ72"/>
      <c r="GHK72"/>
      <c r="GHL72"/>
      <c r="GHM72"/>
      <c r="GHN72"/>
      <c r="GHO72"/>
      <c r="GHP72"/>
      <c r="GHQ72"/>
      <c r="GHR72"/>
      <c r="GHS72"/>
      <c r="GHT72"/>
      <c r="GHU72"/>
      <c r="GHV72"/>
      <c r="GHW72"/>
      <c r="GHX72"/>
      <c r="GHY72"/>
      <c r="GHZ72"/>
      <c r="GIA72"/>
      <c r="GIB72"/>
      <c r="GIC72"/>
      <c r="GID72"/>
      <c r="GIE72"/>
      <c r="GIF72"/>
      <c r="GIG72"/>
      <c r="GIH72"/>
      <c r="GII72"/>
      <c r="GIJ72"/>
      <c r="GIK72"/>
      <c r="GIL72"/>
      <c r="GIM72"/>
      <c r="GIN72"/>
      <c r="GIO72"/>
      <c r="GIP72"/>
      <c r="GIQ72"/>
      <c r="GIR72"/>
      <c r="GIS72"/>
      <c r="GIT72"/>
      <c r="GIU72"/>
      <c r="GIV72"/>
      <c r="GIW72"/>
      <c r="GIX72"/>
      <c r="GIY72"/>
      <c r="GIZ72"/>
      <c r="GJA72"/>
      <c r="GJB72"/>
      <c r="GJC72"/>
      <c r="GJD72"/>
      <c r="GJE72"/>
      <c r="GJF72"/>
      <c r="GJG72"/>
      <c r="GJH72"/>
      <c r="GJI72"/>
      <c r="GJJ72"/>
      <c r="GJK72"/>
      <c r="GJL72"/>
      <c r="GJM72"/>
      <c r="GJN72"/>
      <c r="GJO72"/>
      <c r="GJP72"/>
      <c r="GJQ72"/>
      <c r="GJR72"/>
      <c r="GJS72"/>
      <c r="GJT72"/>
      <c r="GJU72"/>
      <c r="GJV72"/>
      <c r="GJW72"/>
      <c r="GJX72"/>
      <c r="GJY72"/>
      <c r="GJZ72"/>
      <c r="GKA72"/>
      <c r="GKB72"/>
      <c r="GKC72"/>
      <c r="GKD72"/>
      <c r="GKE72"/>
      <c r="GKF72"/>
      <c r="GKG72"/>
      <c r="GKH72"/>
      <c r="GKI72"/>
      <c r="GKJ72"/>
      <c r="GKK72"/>
      <c r="GKL72"/>
      <c r="GKM72"/>
      <c r="GKN72"/>
      <c r="GKO72"/>
      <c r="GKP72"/>
      <c r="GKQ72"/>
      <c r="GKR72"/>
      <c r="GKS72"/>
      <c r="GKT72"/>
      <c r="GKU72"/>
      <c r="GKV72"/>
      <c r="GKW72"/>
      <c r="GKX72"/>
      <c r="GKY72"/>
      <c r="GKZ72"/>
      <c r="GLA72"/>
      <c r="GLB72"/>
      <c r="GLC72"/>
      <c r="GLD72"/>
      <c r="GLE72"/>
      <c r="GLF72"/>
      <c r="GLG72"/>
      <c r="GLH72"/>
      <c r="GLI72"/>
      <c r="GLJ72"/>
      <c r="GLK72"/>
      <c r="GLL72"/>
      <c r="GLM72"/>
      <c r="GLN72"/>
      <c r="GLO72"/>
      <c r="GLP72"/>
      <c r="GLQ72"/>
      <c r="GLR72"/>
      <c r="GLS72"/>
      <c r="GLT72"/>
      <c r="GLU72"/>
      <c r="GLV72"/>
      <c r="GLW72"/>
      <c r="GLX72"/>
      <c r="GLY72"/>
      <c r="GLZ72"/>
      <c r="GMA72"/>
      <c r="GMB72"/>
      <c r="GMC72"/>
      <c r="GMD72"/>
      <c r="GME72"/>
      <c r="GMF72"/>
      <c r="GMG72"/>
      <c r="GMH72"/>
      <c r="GMI72"/>
      <c r="GMJ72"/>
      <c r="GMK72"/>
      <c r="GML72"/>
      <c r="GMM72"/>
      <c r="GMN72"/>
      <c r="GMO72"/>
      <c r="GMP72"/>
      <c r="GMQ72"/>
      <c r="GMR72"/>
      <c r="GMS72"/>
      <c r="GMT72"/>
      <c r="GMU72"/>
      <c r="GMV72"/>
      <c r="GMW72"/>
      <c r="GMX72"/>
      <c r="GMY72"/>
      <c r="GMZ72"/>
      <c r="GNA72"/>
      <c r="GNB72"/>
      <c r="GNC72"/>
      <c r="GND72"/>
      <c r="GNE72"/>
      <c r="GNF72"/>
      <c r="GNG72"/>
      <c r="GNH72"/>
      <c r="GNI72"/>
      <c r="GNJ72"/>
      <c r="GNK72"/>
      <c r="GNL72"/>
      <c r="GNM72"/>
      <c r="GNN72"/>
      <c r="GNO72"/>
      <c r="GNP72"/>
      <c r="GNQ72"/>
      <c r="GNR72"/>
      <c r="GNS72"/>
      <c r="GNT72"/>
      <c r="GNU72"/>
      <c r="GNV72"/>
      <c r="GNW72"/>
      <c r="GNX72"/>
      <c r="GNY72"/>
      <c r="GNZ72"/>
      <c r="GOA72"/>
      <c r="GOB72"/>
      <c r="GOC72"/>
      <c r="GOD72"/>
      <c r="GOE72"/>
      <c r="GOF72"/>
      <c r="GOG72"/>
      <c r="GOH72"/>
      <c r="GOI72"/>
      <c r="GOJ72"/>
      <c r="GOK72"/>
      <c r="GOL72"/>
      <c r="GOM72"/>
      <c r="GON72"/>
      <c r="GOO72"/>
      <c r="GOP72"/>
      <c r="GOQ72"/>
      <c r="GOR72"/>
      <c r="GOS72"/>
      <c r="GOT72"/>
      <c r="GOU72"/>
      <c r="GOV72"/>
      <c r="GOW72"/>
      <c r="GOX72"/>
      <c r="GOY72"/>
      <c r="GOZ72"/>
      <c r="GPA72"/>
      <c r="GPB72"/>
      <c r="GPC72"/>
      <c r="GPD72"/>
      <c r="GPE72"/>
      <c r="GPF72"/>
      <c r="GPG72"/>
      <c r="GPH72"/>
      <c r="GPI72"/>
      <c r="GPJ72"/>
      <c r="GPK72"/>
      <c r="GPL72"/>
      <c r="GPM72"/>
      <c r="GPN72"/>
      <c r="GPO72"/>
      <c r="GPP72"/>
      <c r="GPQ72"/>
      <c r="GPR72"/>
      <c r="GPS72"/>
      <c r="GPT72"/>
      <c r="GPU72"/>
      <c r="GPV72"/>
      <c r="GPW72"/>
      <c r="GPX72"/>
      <c r="GPY72"/>
      <c r="GPZ72"/>
      <c r="GQA72"/>
      <c r="GQB72"/>
      <c r="GQC72"/>
      <c r="GQD72"/>
      <c r="GQE72"/>
      <c r="GQF72"/>
      <c r="GQG72"/>
      <c r="GQH72"/>
      <c r="GQI72"/>
      <c r="GQJ72"/>
      <c r="GQK72"/>
      <c r="GQL72"/>
      <c r="GQM72"/>
      <c r="GQN72"/>
      <c r="GQO72"/>
      <c r="GQP72"/>
      <c r="GQQ72"/>
      <c r="GQR72"/>
      <c r="GQS72"/>
      <c r="GQT72"/>
      <c r="GQU72"/>
      <c r="GQV72"/>
      <c r="GQW72"/>
      <c r="GQX72"/>
      <c r="GQY72"/>
      <c r="GQZ72"/>
      <c r="GRA72"/>
      <c r="GRB72"/>
      <c r="GRC72"/>
      <c r="GRD72"/>
      <c r="GRE72"/>
      <c r="GRF72"/>
      <c r="GRG72"/>
      <c r="GRH72"/>
      <c r="GRI72"/>
      <c r="GRJ72"/>
      <c r="GRK72"/>
      <c r="GRL72"/>
      <c r="GRM72"/>
      <c r="GRN72"/>
      <c r="GRO72"/>
      <c r="GRP72"/>
      <c r="GRQ72"/>
      <c r="GRR72"/>
      <c r="GRS72"/>
      <c r="GRT72"/>
      <c r="GRU72"/>
      <c r="GRV72"/>
      <c r="GRW72"/>
      <c r="GRX72"/>
      <c r="GRY72"/>
      <c r="GRZ72"/>
      <c r="GSA72"/>
      <c r="GSB72"/>
      <c r="GSC72"/>
      <c r="GSD72"/>
      <c r="GSE72"/>
      <c r="GSF72"/>
      <c r="GSG72"/>
      <c r="GSH72"/>
      <c r="GSI72"/>
      <c r="GSJ72"/>
      <c r="GSK72"/>
      <c r="GSL72"/>
      <c r="GSM72"/>
      <c r="GSN72"/>
      <c r="GSO72"/>
      <c r="GSP72"/>
      <c r="GSQ72"/>
      <c r="GSR72"/>
      <c r="GSS72"/>
      <c r="GST72"/>
      <c r="GSU72"/>
      <c r="GSV72"/>
      <c r="GSW72"/>
      <c r="GSX72"/>
      <c r="GSY72"/>
      <c r="GSZ72"/>
      <c r="GTA72"/>
      <c r="GTB72"/>
      <c r="GTC72"/>
      <c r="GTD72"/>
      <c r="GTE72"/>
      <c r="GTF72"/>
      <c r="GTG72"/>
      <c r="GTH72"/>
      <c r="GTI72"/>
      <c r="GTJ72"/>
      <c r="GTK72"/>
      <c r="GTL72"/>
      <c r="GTM72"/>
      <c r="GTN72"/>
      <c r="GTO72"/>
      <c r="GTP72"/>
      <c r="GTQ72"/>
      <c r="GTR72"/>
      <c r="GTS72"/>
      <c r="GTT72"/>
      <c r="GTU72"/>
      <c r="GTV72"/>
      <c r="GTW72"/>
      <c r="GTX72"/>
      <c r="GTY72"/>
      <c r="GTZ72"/>
      <c r="GUA72"/>
      <c r="GUB72"/>
      <c r="GUC72"/>
      <c r="GUD72"/>
      <c r="GUE72"/>
      <c r="GUF72"/>
      <c r="GUG72"/>
      <c r="GUH72"/>
      <c r="GUI72"/>
      <c r="GUJ72"/>
      <c r="GUK72"/>
      <c r="GUL72"/>
      <c r="GUM72"/>
      <c r="GUN72"/>
      <c r="GUO72"/>
      <c r="GUP72"/>
      <c r="GUQ72"/>
      <c r="GUR72"/>
      <c r="GUS72"/>
      <c r="GUT72"/>
      <c r="GUU72"/>
      <c r="GUV72"/>
      <c r="GUW72"/>
      <c r="GUX72"/>
      <c r="GUY72"/>
      <c r="GUZ72"/>
      <c r="GVA72"/>
      <c r="GVB72"/>
      <c r="GVC72"/>
      <c r="GVD72"/>
      <c r="GVE72"/>
      <c r="GVF72"/>
      <c r="GVG72"/>
      <c r="GVH72"/>
      <c r="GVI72"/>
      <c r="GVJ72"/>
      <c r="GVK72"/>
      <c r="GVL72"/>
      <c r="GVM72"/>
      <c r="GVN72"/>
      <c r="GVO72"/>
      <c r="GVP72"/>
      <c r="GVQ72"/>
      <c r="GVR72"/>
      <c r="GVS72"/>
      <c r="GVT72"/>
      <c r="GVU72"/>
      <c r="GVV72"/>
      <c r="GVW72"/>
      <c r="GVX72"/>
      <c r="GVY72"/>
      <c r="GVZ72"/>
      <c r="GWA72"/>
      <c r="GWB72"/>
      <c r="GWC72"/>
      <c r="GWD72"/>
      <c r="GWE72"/>
      <c r="GWF72"/>
      <c r="GWG72"/>
      <c r="GWH72"/>
      <c r="GWI72"/>
      <c r="GWJ72"/>
      <c r="GWK72"/>
      <c r="GWL72"/>
      <c r="GWM72"/>
      <c r="GWN72"/>
      <c r="GWO72"/>
      <c r="GWP72"/>
      <c r="GWQ72"/>
      <c r="GWR72"/>
      <c r="GWS72"/>
      <c r="GWT72"/>
      <c r="GWU72"/>
      <c r="GWV72"/>
      <c r="GWW72"/>
      <c r="GWX72"/>
      <c r="GWY72"/>
      <c r="GWZ72"/>
      <c r="GXA72"/>
      <c r="GXB72"/>
      <c r="GXC72"/>
      <c r="GXD72"/>
      <c r="GXE72"/>
      <c r="GXF72"/>
      <c r="GXG72"/>
      <c r="GXH72"/>
      <c r="GXI72"/>
      <c r="GXJ72"/>
      <c r="GXK72"/>
      <c r="GXL72"/>
      <c r="GXM72"/>
      <c r="GXN72"/>
      <c r="GXO72"/>
      <c r="GXP72"/>
      <c r="GXQ72"/>
      <c r="GXR72"/>
      <c r="GXS72"/>
      <c r="GXT72"/>
      <c r="GXU72"/>
      <c r="GXV72"/>
      <c r="GXW72"/>
      <c r="GXX72"/>
      <c r="GXY72"/>
      <c r="GXZ72"/>
      <c r="GYA72"/>
      <c r="GYB72"/>
      <c r="GYC72"/>
      <c r="GYD72"/>
      <c r="GYE72"/>
      <c r="GYF72"/>
      <c r="GYG72"/>
      <c r="GYH72"/>
      <c r="GYI72"/>
      <c r="GYJ72"/>
      <c r="GYK72"/>
      <c r="GYL72"/>
      <c r="GYM72"/>
      <c r="GYN72"/>
      <c r="GYO72"/>
      <c r="GYP72"/>
      <c r="GYQ72"/>
      <c r="GYR72"/>
      <c r="GYS72"/>
      <c r="GYT72"/>
      <c r="GYU72"/>
      <c r="GYV72"/>
      <c r="GYW72"/>
      <c r="GYX72"/>
      <c r="GYY72"/>
      <c r="GYZ72"/>
      <c r="GZA72"/>
      <c r="GZB72"/>
      <c r="GZC72"/>
      <c r="GZD72"/>
      <c r="GZE72"/>
      <c r="GZF72"/>
      <c r="GZG72"/>
      <c r="GZH72"/>
      <c r="GZI72"/>
      <c r="GZJ72"/>
      <c r="GZK72"/>
      <c r="GZL72"/>
      <c r="GZM72"/>
      <c r="GZN72"/>
      <c r="GZO72"/>
      <c r="GZP72"/>
      <c r="GZQ72"/>
      <c r="GZR72"/>
      <c r="GZS72"/>
      <c r="GZT72"/>
      <c r="GZU72"/>
      <c r="GZV72"/>
      <c r="GZW72"/>
      <c r="GZX72"/>
      <c r="GZY72"/>
      <c r="GZZ72"/>
      <c r="HAA72"/>
      <c r="HAB72"/>
      <c r="HAC72"/>
      <c r="HAD72"/>
      <c r="HAE72"/>
      <c r="HAF72"/>
      <c r="HAG72"/>
      <c r="HAH72"/>
      <c r="HAI72"/>
      <c r="HAJ72"/>
      <c r="HAK72"/>
      <c r="HAL72"/>
      <c r="HAM72"/>
      <c r="HAN72"/>
      <c r="HAO72"/>
      <c r="HAP72"/>
      <c r="HAQ72"/>
      <c r="HAR72"/>
      <c r="HAS72"/>
      <c r="HAT72"/>
      <c r="HAU72"/>
      <c r="HAV72"/>
      <c r="HAW72"/>
      <c r="HAX72"/>
      <c r="HAY72"/>
      <c r="HAZ72"/>
      <c r="HBA72"/>
      <c r="HBB72"/>
      <c r="HBC72"/>
      <c r="HBD72"/>
      <c r="HBE72"/>
      <c r="HBF72"/>
      <c r="HBG72"/>
      <c r="HBH72"/>
      <c r="HBI72"/>
      <c r="HBJ72"/>
      <c r="HBK72"/>
      <c r="HBL72"/>
      <c r="HBM72"/>
      <c r="HBN72"/>
      <c r="HBO72"/>
      <c r="HBP72"/>
      <c r="HBQ72"/>
      <c r="HBR72"/>
      <c r="HBS72"/>
      <c r="HBT72"/>
      <c r="HBU72"/>
      <c r="HBV72"/>
      <c r="HBW72"/>
      <c r="HBX72"/>
      <c r="HBY72"/>
      <c r="HBZ72"/>
      <c r="HCA72"/>
      <c r="HCB72"/>
      <c r="HCC72"/>
      <c r="HCD72"/>
      <c r="HCE72"/>
      <c r="HCF72"/>
      <c r="HCG72"/>
      <c r="HCH72"/>
      <c r="HCI72"/>
      <c r="HCJ72"/>
      <c r="HCK72"/>
      <c r="HCL72"/>
      <c r="HCM72"/>
      <c r="HCN72"/>
      <c r="HCO72"/>
      <c r="HCP72"/>
      <c r="HCQ72"/>
      <c r="HCR72"/>
      <c r="HCS72"/>
      <c r="HCT72"/>
      <c r="HCU72"/>
      <c r="HCV72"/>
      <c r="HCW72"/>
      <c r="HCX72"/>
      <c r="HCY72"/>
      <c r="HCZ72"/>
      <c r="HDA72"/>
      <c r="HDB72"/>
      <c r="HDC72"/>
      <c r="HDD72"/>
      <c r="HDE72"/>
      <c r="HDF72"/>
      <c r="HDG72"/>
      <c r="HDH72"/>
      <c r="HDI72"/>
      <c r="HDJ72"/>
      <c r="HDK72"/>
      <c r="HDL72"/>
      <c r="HDM72"/>
      <c r="HDN72"/>
      <c r="HDO72"/>
      <c r="HDP72"/>
      <c r="HDQ72"/>
      <c r="HDR72"/>
      <c r="HDS72"/>
      <c r="HDT72"/>
      <c r="HDU72"/>
      <c r="HDV72"/>
      <c r="HDW72"/>
      <c r="HDX72"/>
      <c r="HDY72"/>
      <c r="HDZ72"/>
      <c r="HEA72"/>
      <c r="HEB72"/>
      <c r="HEC72"/>
      <c r="HED72"/>
      <c r="HEE72"/>
      <c r="HEF72"/>
      <c r="HEG72"/>
      <c r="HEH72"/>
      <c r="HEI72"/>
      <c r="HEJ72"/>
      <c r="HEK72"/>
      <c r="HEL72"/>
      <c r="HEM72"/>
      <c r="HEN72"/>
      <c r="HEO72"/>
      <c r="HEP72"/>
      <c r="HEQ72"/>
      <c r="HER72"/>
      <c r="HES72"/>
      <c r="HET72"/>
      <c r="HEU72"/>
      <c r="HEV72"/>
      <c r="HEW72"/>
      <c r="HEX72"/>
      <c r="HEY72"/>
      <c r="HEZ72"/>
      <c r="HFA72"/>
      <c r="HFB72"/>
      <c r="HFC72"/>
      <c r="HFD72"/>
      <c r="HFE72"/>
      <c r="HFF72"/>
      <c r="HFG72"/>
      <c r="HFH72"/>
      <c r="HFI72"/>
      <c r="HFJ72"/>
      <c r="HFK72"/>
      <c r="HFL72"/>
      <c r="HFM72"/>
      <c r="HFN72"/>
      <c r="HFO72"/>
      <c r="HFP72"/>
      <c r="HFQ72"/>
      <c r="HFR72"/>
      <c r="HFS72"/>
      <c r="HFT72"/>
      <c r="HFU72"/>
      <c r="HFV72"/>
      <c r="HFW72"/>
      <c r="HFX72"/>
      <c r="HFY72"/>
      <c r="HFZ72"/>
      <c r="HGA72"/>
      <c r="HGB72"/>
      <c r="HGC72"/>
      <c r="HGD72"/>
      <c r="HGE72"/>
      <c r="HGF72"/>
      <c r="HGG72"/>
      <c r="HGH72"/>
      <c r="HGI72"/>
      <c r="HGJ72"/>
      <c r="HGK72"/>
      <c r="HGL72"/>
      <c r="HGM72"/>
      <c r="HGN72"/>
      <c r="HGO72"/>
      <c r="HGP72"/>
      <c r="HGQ72"/>
      <c r="HGR72"/>
      <c r="HGS72"/>
      <c r="HGT72"/>
      <c r="HGU72"/>
      <c r="HGV72"/>
      <c r="HGW72"/>
      <c r="HGX72"/>
      <c r="HGY72"/>
      <c r="HGZ72"/>
      <c r="HHA72"/>
      <c r="HHB72"/>
      <c r="HHC72"/>
      <c r="HHD72"/>
      <c r="HHE72"/>
      <c r="HHF72"/>
      <c r="HHG72"/>
      <c r="HHH72"/>
      <c r="HHI72"/>
      <c r="HHJ72"/>
      <c r="HHK72"/>
      <c r="HHL72"/>
      <c r="HHM72"/>
      <c r="HHN72"/>
      <c r="HHO72"/>
      <c r="HHP72"/>
      <c r="HHQ72"/>
      <c r="HHR72"/>
      <c r="HHS72"/>
      <c r="HHT72"/>
      <c r="HHU72"/>
      <c r="HHV72"/>
      <c r="HHW72"/>
      <c r="HHX72"/>
      <c r="HHY72"/>
      <c r="HHZ72"/>
      <c r="HIA72"/>
      <c r="HIB72"/>
      <c r="HIC72"/>
      <c r="HID72"/>
      <c r="HIE72"/>
      <c r="HIF72"/>
      <c r="HIG72"/>
      <c r="HIH72"/>
      <c r="HII72"/>
      <c r="HIJ72"/>
      <c r="HIK72"/>
      <c r="HIL72"/>
      <c r="HIM72"/>
      <c r="HIN72"/>
      <c r="HIO72"/>
      <c r="HIP72"/>
      <c r="HIQ72"/>
      <c r="HIR72"/>
      <c r="HIS72"/>
      <c r="HIT72"/>
      <c r="HIU72"/>
      <c r="HIV72"/>
      <c r="HIW72"/>
      <c r="HIX72"/>
      <c r="HIY72"/>
      <c r="HIZ72"/>
      <c r="HJA72"/>
      <c r="HJB72"/>
      <c r="HJC72"/>
      <c r="HJD72"/>
      <c r="HJE72"/>
      <c r="HJF72"/>
      <c r="HJG72"/>
      <c r="HJH72"/>
      <c r="HJI72"/>
      <c r="HJJ72"/>
      <c r="HJK72"/>
      <c r="HJL72"/>
      <c r="HJM72"/>
      <c r="HJN72"/>
      <c r="HJO72"/>
      <c r="HJP72"/>
      <c r="HJQ72"/>
      <c r="HJR72"/>
      <c r="HJS72"/>
      <c r="HJT72"/>
      <c r="HJU72"/>
      <c r="HJV72"/>
      <c r="HJW72"/>
      <c r="HJX72"/>
      <c r="HJY72"/>
      <c r="HJZ72"/>
      <c r="HKA72"/>
      <c r="HKB72"/>
      <c r="HKC72"/>
      <c r="HKD72"/>
      <c r="HKE72"/>
      <c r="HKF72"/>
      <c r="HKG72"/>
      <c r="HKH72"/>
      <c r="HKI72"/>
      <c r="HKJ72"/>
      <c r="HKK72"/>
      <c r="HKL72"/>
      <c r="HKM72"/>
      <c r="HKN72"/>
      <c r="HKO72"/>
      <c r="HKP72"/>
      <c r="HKQ72"/>
      <c r="HKR72"/>
      <c r="HKS72"/>
      <c r="HKT72"/>
      <c r="HKU72"/>
      <c r="HKV72"/>
      <c r="HKW72"/>
      <c r="HKX72"/>
      <c r="HKY72"/>
      <c r="HKZ72"/>
      <c r="HLA72"/>
      <c r="HLB72"/>
      <c r="HLC72"/>
      <c r="HLD72"/>
      <c r="HLE72"/>
      <c r="HLF72"/>
      <c r="HLG72"/>
      <c r="HLH72"/>
      <c r="HLI72"/>
      <c r="HLJ72"/>
      <c r="HLK72"/>
      <c r="HLL72"/>
      <c r="HLM72"/>
      <c r="HLN72"/>
      <c r="HLO72"/>
      <c r="HLP72"/>
      <c r="HLQ72"/>
      <c r="HLR72"/>
      <c r="HLS72"/>
      <c r="HLT72"/>
      <c r="HLU72"/>
      <c r="HLV72"/>
      <c r="HLW72"/>
      <c r="HLX72"/>
      <c r="HLY72"/>
      <c r="HLZ72"/>
      <c r="HMA72"/>
      <c r="HMB72"/>
      <c r="HMC72"/>
      <c r="HMD72"/>
      <c r="HME72"/>
      <c r="HMF72"/>
      <c r="HMG72"/>
      <c r="HMH72"/>
      <c r="HMI72"/>
      <c r="HMJ72"/>
      <c r="HMK72"/>
      <c r="HML72"/>
      <c r="HMM72"/>
      <c r="HMN72"/>
      <c r="HMO72"/>
      <c r="HMP72"/>
      <c r="HMQ72"/>
      <c r="HMR72"/>
      <c r="HMS72"/>
      <c r="HMT72"/>
      <c r="HMU72"/>
      <c r="HMV72"/>
      <c r="HMW72"/>
      <c r="HMX72"/>
      <c r="HMY72"/>
      <c r="HMZ72"/>
      <c r="HNA72"/>
      <c r="HNB72"/>
      <c r="HNC72"/>
      <c r="HND72"/>
      <c r="HNE72"/>
      <c r="HNF72"/>
      <c r="HNG72"/>
      <c r="HNH72"/>
      <c r="HNI72"/>
      <c r="HNJ72"/>
      <c r="HNK72"/>
      <c r="HNL72"/>
      <c r="HNM72"/>
      <c r="HNN72"/>
      <c r="HNO72"/>
      <c r="HNP72"/>
      <c r="HNQ72"/>
      <c r="HNR72"/>
      <c r="HNS72"/>
      <c r="HNT72"/>
      <c r="HNU72"/>
      <c r="HNV72"/>
      <c r="HNW72"/>
      <c r="HNX72"/>
      <c r="HNY72"/>
      <c r="HNZ72"/>
      <c r="HOA72"/>
      <c r="HOB72"/>
      <c r="HOC72"/>
      <c r="HOD72"/>
      <c r="HOE72"/>
      <c r="HOF72"/>
      <c r="HOG72"/>
      <c r="HOH72"/>
      <c r="HOI72"/>
      <c r="HOJ72"/>
      <c r="HOK72"/>
      <c r="HOL72"/>
      <c r="HOM72"/>
      <c r="HON72"/>
      <c r="HOO72"/>
      <c r="HOP72"/>
      <c r="HOQ72"/>
      <c r="HOR72"/>
      <c r="HOS72"/>
      <c r="HOT72"/>
      <c r="HOU72"/>
      <c r="HOV72"/>
      <c r="HOW72"/>
      <c r="HOX72"/>
      <c r="HOY72"/>
      <c r="HOZ72"/>
      <c r="HPA72"/>
      <c r="HPB72"/>
      <c r="HPC72"/>
      <c r="HPD72"/>
      <c r="HPE72"/>
      <c r="HPF72"/>
      <c r="HPG72"/>
      <c r="HPH72"/>
      <c r="HPI72"/>
      <c r="HPJ72"/>
      <c r="HPK72"/>
      <c r="HPL72"/>
      <c r="HPM72"/>
      <c r="HPN72"/>
      <c r="HPO72"/>
      <c r="HPP72"/>
      <c r="HPQ72"/>
      <c r="HPR72"/>
      <c r="HPS72"/>
      <c r="HPT72"/>
      <c r="HPU72"/>
      <c r="HPV72"/>
      <c r="HPW72"/>
      <c r="HPX72"/>
      <c r="HPY72"/>
      <c r="HPZ72"/>
      <c r="HQA72"/>
      <c r="HQB72"/>
      <c r="HQC72"/>
      <c r="HQD72"/>
      <c r="HQE72"/>
      <c r="HQF72"/>
      <c r="HQG72"/>
      <c r="HQH72"/>
      <c r="HQI72"/>
      <c r="HQJ72"/>
      <c r="HQK72"/>
      <c r="HQL72"/>
      <c r="HQM72"/>
      <c r="HQN72"/>
      <c r="HQO72"/>
      <c r="HQP72"/>
      <c r="HQQ72"/>
      <c r="HQR72"/>
      <c r="HQS72"/>
      <c r="HQT72"/>
      <c r="HQU72"/>
      <c r="HQV72"/>
      <c r="HQW72"/>
      <c r="HQX72"/>
      <c r="HQY72"/>
      <c r="HQZ72"/>
      <c r="HRA72"/>
      <c r="HRB72"/>
      <c r="HRC72"/>
      <c r="HRD72"/>
      <c r="HRE72"/>
      <c r="HRF72"/>
      <c r="HRG72"/>
      <c r="HRH72"/>
      <c r="HRI72"/>
      <c r="HRJ72"/>
      <c r="HRK72"/>
      <c r="HRL72"/>
      <c r="HRM72"/>
      <c r="HRN72"/>
      <c r="HRO72"/>
      <c r="HRP72"/>
      <c r="HRQ72"/>
      <c r="HRR72"/>
      <c r="HRS72"/>
      <c r="HRT72"/>
      <c r="HRU72"/>
      <c r="HRV72"/>
      <c r="HRW72"/>
      <c r="HRX72"/>
      <c r="HRY72"/>
      <c r="HRZ72"/>
      <c r="HSA72"/>
      <c r="HSB72"/>
      <c r="HSC72"/>
      <c r="HSD72"/>
      <c r="HSE72"/>
      <c r="HSF72"/>
      <c r="HSG72"/>
      <c r="HSH72"/>
      <c r="HSI72"/>
      <c r="HSJ72"/>
      <c r="HSK72"/>
      <c r="HSL72"/>
      <c r="HSM72"/>
      <c r="HSN72"/>
      <c r="HSO72"/>
      <c r="HSP72"/>
      <c r="HSQ72"/>
      <c r="HSR72"/>
      <c r="HSS72"/>
      <c r="HST72"/>
      <c r="HSU72"/>
      <c r="HSV72"/>
      <c r="HSW72"/>
      <c r="HSX72"/>
      <c r="HSY72"/>
      <c r="HSZ72"/>
      <c r="HTA72"/>
      <c r="HTB72"/>
      <c r="HTC72"/>
      <c r="HTD72"/>
      <c r="HTE72"/>
      <c r="HTF72"/>
      <c r="HTG72"/>
      <c r="HTH72"/>
      <c r="HTI72"/>
      <c r="HTJ72"/>
      <c r="HTK72"/>
      <c r="HTL72"/>
      <c r="HTM72"/>
      <c r="HTN72"/>
      <c r="HTO72"/>
      <c r="HTP72"/>
      <c r="HTQ72"/>
      <c r="HTR72"/>
      <c r="HTS72"/>
      <c r="HTT72"/>
      <c r="HTU72"/>
      <c r="HTV72"/>
      <c r="HTW72"/>
      <c r="HTX72"/>
      <c r="HTY72"/>
      <c r="HTZ72"/>
      <c r="HUA72"/>
      <c r="HUB72"/>
      <c r="HUC72"/>
      <c r="HUD72"/>
      <c r="HUE72"/>
      <c r="HUF72"/>
      <c r="HUG72"/>
      <c r="HUH72"/>
      <c r="HUI72"/>
      <c r="HUJ72"/>
      <c r="HUK72"/>
      <c r="HUL72"/>
      <c r="HUM72"/>
      <c r="HUN72"/>
      <c r="HUO72"/>
      <c r="HUP72"/>
      <c r="HUQ72"/>
      <c r="HUR72"/>
      <c r="HUS72"/>
      <c r="HUT72"/>
      <c r="HUU72"/>
      <c r="HUV72"/>
      <c r="HUW72"/>
      <c r="HUX72"/>
      <c r="HUY72"/>
      <c r="HUZ72"/>
      <c r="HVA72"/>
      <c r="HVB72"/>
      <c r="HVC72"/>
      <c r="HVD72"/>
      <c r="HVE72"/>
      <c r="HVF72"/>
      <c r="HVG72"/>
      <c r="HVH72"/>
      <c r="HVI72"/>
      <c r="HVJ72"/>
      <c r="HVK72"/>
      <c r="HVL72"/>
      <c r="HVM72"/>
      <c r="HVN72"/>
      <c r="HVO72"/>
      <c r="HVP72"/>
      <c r="HVQ72"/>
      <c r="HVR72"/>
      <c r="HVS72"/>
      <c r="HVT72"/>
      <c r="HVU72"/>
      <c r="HVV72"/>
      <c r="HVW72"/>
      <c r="HVX72"/>
      <c r="HVY72"/>
      <c r="HVZ72"/>
      <c r="HWA72"/>
      <c r="HWB72"/>
      <c r="HWC72"/>
      <c r="HWD72"/>
      <c r="HWE72"/>
      <c r="HWF72"/>
      <c r="HWG72"/>
      <c r="HWH72"/>
      <c r="HWI72"/>
      <c r="HWJ72"/>
      <c r="HWK72"/>
      <c r="HWL72"/>
      <c r="HWM72"/>
      <c r="HWN72"/>
      <c r="HWO72"/>
      <c r="HWP72"/>
      <c r="HWQ72"/>
      <c r="HWR72"/>
      <c r="HWS72"/>
      <c r="HWT72"/>
      <c r="HWU72"/>
      <c r="HWV72"/>
      <c r="HWW72"/>
      <c r="HWX72"/>
      <c r="HWY72"/>
      <c r="HWZ72"/>
      <c r="HXA72"/>
      <c r="HXB72"/>
      <c r="HXC72"/>
      <c r="HXD72"/>
      <c r="HXE72"/>
      <c r="HXF72"/>
      <c r="HXG72"/>
      <c r="HXH72"/>
      <c r="HXI72"/>
      <c r="HXJ72"/>
      <c r="HXK72"/>
      <c r="HXL72"/>
      <c r="HXM72"/>
      <c r="HXN72"/>
      <c r="HXO72"/>
      <c r="HXP72"/>
      <c r="HXQ72"/>
      <c r="HXR72"/>
      <c r="HXS72"/>
      <c r="HXT72"/>
      <c r="HXU72"/>
      <c r="HXV72"/>
      <c r="HXW72"/>
      <c r="HXX72"/>
      <c r="HXY72"/>
      <c r="HXZ72"/>
      <c r="HYA72"/>
      <c r="HYB72"/>
      <c r="HYC72"/>
      <c r="HYD72"/>
      <c r="HYE72"/>
      <c r="HYF72"/>
      <c r="HYG72"/>
      <c r="HYH72"/>
      <c r="HYI72"/>
      <c r="HYJ72"/>
      <c r="HYK72"/>
      <c r="HYL72"/>
      <c r="HYM72"/>
      <c r="HYN72"/>
      <c r="HYO72"/>
      <c r="HYP72"/>
      <c r="HYQ72"/>
      <c r="HYR72"/>
      <c r="HYS72"/>
      <c r="HYT72"/>
      <c r="HYU72"/>
      <c r="HYV72"/>
      <c r="HYW72"/>
      <c r="HYX72"/>
      <c r="HYY72"/>
      <c r="HYZ72"/>
      <c r="HZA72"/>
      <c r="HZB72"/>
      <c r="HZC72"/>
      <c r="HZD72"/>
      <c r="HZE72"/>
      <c r="HZF72"/>
      <c r="HZG72"/>
      <c r="HZH72"/>
      <c r="HZI72"/>
      <c r="HZJ72"/>
      <c r="HZK72"/>
      <c r="HZL72"/>
      <c r="HZM72"/>
      <c r="HZN72"/>
      <c r="HZO72"/>
      <c r="HZP72"/>
      <c r="HZQ72"/>
      <c r="HZR72"/>
      <c r="HZS72"/>
      <c r="HZT72"/>
      <c r="HZU72"/>
      <c r="HZV72"/>
      <c r="HZW72"/>
      <c r="HZX72"/>
      <c r="HZY72"/>
      <c r="HZZ72"/>
      <c r="IAA72"/>
      <c r="IAB72"/>
      <c r="IAC72"/>
      <c r="IAD72"/>
      <c r="IAE72"/>
      <c r="IAF72"/>
      <c r="IAG72"/>
      <c r="IAH72"/>
      <c r="IAI72"/>
      <c r="IAJ72"/>
      <c r="IAK72"/>
      <c r="IAL72"/>
      <c r="IAM72"/>
      <c r="IAN72"/>
      <c r="IAO72"/>
      <c r="IAP72"/>
      <c r="IAQ72"/>
      <c r="IAR72"/>
      <c r="IAS72"/>
      <c r="IAT72"/>
      <c r="IAU72"/>
      <c r="IAV72"/>
      <c r="IAW72"/>
      <c r="IAX72"/>
      <c r="IAY72"/>
      <c r="IAZ72"/>
      <c r="IBA72"/>
      <c r="IBB72"/>
      <c r="IBC72"/>
      <c r="IBD72"/>
      <c r="IBE72"/>
      <c r="IBF72"/>
      <c r="IBG72"/>
      <c r="IBH72"/>
      <c r="IBI72"/>
      <c r="IBJ72"/>
      <c r="IBK72"/>
      <c r="IBL72"/>
      <c r="IBM72"/>
      <c r="IBN72"/>
      <c r="IBO72"/>
      <c r="IBP72"/>
      <c r="IBQ72"/>
      <c r="IBR72"/>
      <c r="IBS72"/>
      <c r="IBT72"/>
      <c r="IBU72"/>
      <c r="IBV72"/>
      <c r="IBW72"/>
      <c r="IBX72"/>
      <c r="IBY72"/>
      <c r="IBZ72"/>
      <c r="ICA72"/>
      <c r="ICB72"/>
      <c r="ICC72"/>
      <c r="ICD72"/>
      <c r="ICE72"/>
      <c r="ICF72"/>
      <c r="ICG72"/>
      <c r="ICH72"/>
      <c r="ICI72"/>
      <c r="ICJ72"/>
      <c r="ICK72"/>
      <c r="ICL72"/>
      <c r="ICM72"/>
      <c r="ICN72"/>
      <c r="ICO72"/>
      <c r="ICP72"/>
      <c r="ICQ72"/>
      <c r="ICR72"/>
      <c r="ICS72"/>
      <c r="ICT72"/>
      <c r="ICU72"/>
      <c r="ICV72"/>
      <c r="ICW72"/>
      <c r="ICX72"/>
      <c r="ICY72"/>
      <c r="ICZ72"/>
      <c r="IDA72"/>
      <c r="IDB72"/>
      <c r="IDC72"/>
      <c r="IDD72"/>
      <c r="IDE72"/>
      <c r="IDF72"/>
      <c r="IDG72"/>
      <c r="IDH72"/>
      <c r="IDI72"/>
      <c r="IDJ72"/>
      <c r="IDK72"/>
      <c r="IDL72"/>
      <c r="IDM72"/>
      <c r="IDN72"/>
      <c r="IDO72"/>
      <c r="IDP72"/>
      <c r="IDQ72"/>
      <c r="IDR72"/>
      <c r="IDS72"/>
      <c r="IDT72"/>
      <c r="IDU72"/>
      <c r="IDV72"/>
      <c r="IDW72"/>
      <c r="IDX72"/>
      <c r="IDY72"/>
      <c r="IDZ72"/>
      <c r="IEA72"/>
      <c r="IEB72"/>
      <c r="IEC72"/>
      <c r="IED72"/>
      <c r="IEE72"/>
      <c r="IEF72"/>
      <c r="IEG72"/>
      <c r="IEH72"/>
      <c r="IEI72"/>
      <c r="IEJ72"/>
      <c r="IEK72"/>
      <c r="IEL72"/>
      <c r="IEM72"/>
      <c r="IEN72"/>
      <c r="IEO72"/>
      <c r="IEP72"/>
      <c r="IEQ72"/>
      <c r="IER72"/>
      <c r="IES72"/>
      <c r="IET72"/>
      <c r="IEU72"/>
      <c r="IEV72"/>
      <c r="IEW72"/>
      <c r="IEX72"/>
      <c r="IEY72"/>
      <c r="IEZ72"/>
      <c r="IFA72"/>
      <c r="IFB72"/>
      <c r="IFC72"/>
      <c r="IFD72"/>
      <c r="IFE72"/>
      <c r="IFF72"/>
      <c r="IFG72"/>
      <c r="IFH72"/>
      <c r="IFI72"/>
      <c r="IFJ72"/>
      <c r="IFK72"/>
      <c r="IFL72"/>
      <c r="IFM72"/>
      <c r="IFN72"/>
      <c r="IFO72"/>
      <c r="IFP72"/>
      <c r="IFQ72"/>
      <c r="IFR72"/>
      <c r="IFS72"/>
      <c r="IFT72"/>
      <c r="IFU72"/>
      <c r="IFV72"/>
      <c r="IFW72"/>
      <c r="IFX72"/>
      <c r="IFY72"/>
      <c r="IFZ72"/>
      <c r="IGA72"/>
      <c r="IGB72"/>
      <c r="IGC72"/>
      <c r="IGD72"/>
      <c r="IGE72"/>
      <c r="IGF72"/>
      <c r="IGG72"/>
      <c r="IGH72"/>
      <c r="IGI72"/>
      <c r="IGJ72"/>
      <c r="IGK72"/>
      <c r="IGL72"/>
      <c r="IGM72"/>
      <c r="IGN72"/>
      <c r="IGO72"/>
      <c r="IGP72"/>
      <c r="IGQ72"/>
      <c r="IGR72"/>
      <c r="IGS72"/>
      <c r="IGT72"/>
      <c r="IGU72"/>
      <c r="IGV72"/>
      <c r="IGW72"/>
      <c r="IGX72"/>
      <c r="IGY72"/>
      <c r="IGZ72"/>
      <c r="IHA72"/>
      <c r="IHB72"/>
      <c r="IHC72"/>
      <c r="IHD72"/>
      <c r="IHE72"/>
      <c r="IHF72"/>
      <c r="IHG72"/>
      <c r="IHH72"/>
      <c r="IHI72"/>
      <c r="IHJ72"/>
      <c r="IHK72"/>
      <c r="IHL72"/>
      <c r="IHM72"/>
      <c r="IHN72"/>
      <c r="IHO72"/>
      <c r="IHP72"/>
      <c r="IHQ72"/>
      <c r="IHR72"/>
      <c r="IHS72"/>
      <c r="IHT72"/>
      <c r="IHU72"/>
      <c r="IHV72"/>
      <c r="IHW72"/>
      <c r="IHX72"/>
      <c r="IHY72"/>
      <c r="IHZ72"/>
      <c r="IIA72"/>
      <c r="IIB72"/>
      <c r="IIC72"/>
      <c r="IID72"/>
      <c r="IIE72"/>
      <c r="IIF72"/>
      <c r="IIG72"/>
      <c r="IIH72"/>
      <c r="III72"/>
      <c r="IIJ72"/>
      <c r="IIK72"/>
      <c r="IIL72"/>
      <c r="IIM72"/>
      <c r="IIN72"/>
      <c r="IIO72"/>
      <c r="IIP72"/>
      <c r="IIQ72"/>
      <c r="IIR72"/>
      <c r="IIS72"/>
      <c r="IIT72"/>
      <c r="IIU72"/>
      <c r="IIV72"/>
      <c r="IIW72"/>
      <c r="IIX72"/>
      <c r="IIY72"/>
      <c r="IIZ72"/>
      <c r="IJA72"/>
      <c r="IJB72"/>
      <c r="IJC72"/>
      <c r="IJD72"/>
      <c r="IJE72"/>
      <c r="IJF72"/>
      <c r="IJG72"/>
      <c r="IJH72"/>
      <c r="IJI72"/>
      <c r="IJJ72"/>
      <c r="IJK72"/>
      <c r="IJL72"/>
      <c r="IJM72"/>
      <c r="IJN72"/>
      <c r="IJO72"/>
      <c r="IJP72"/>
      <c r="IJQ72"/>
      <c r="IJR72"/>
      <c r="IJS72"/>
      <c r="IJT72"/>
      <c r="IJU72"/>
      <c r="IJV72"/>
      <c r="IJW72"/>
      <c r="IJX72"/>
      <c r="IJY72"/>
      <c r="IJZ72"/>
      <c r="IKA72"/>
      <c r="IKB72"/>
      <c r="IKC72"/>
      <c r="IKD72"/>
      <c r="IKE72"/>
      <c r="IKF72"/>
      <c r="IKG72"/>
      <c r="IKH72"/>
      <c r="IKI72"/>
      <c r="IKJ72"/>
      <c r="IKK72"/>
      <c r="IKL72"/>
      <c r="IKM72"/>
      <c r="IKN72"/>
      <c r="IKO72"/>
      <c r="IKP72"/>
      <c r="IKQ72"/>
      <c r="IKR72"/>
      <c r="IKS72"/>
      <c r="IKT72"/>
      <c r="IKU72"/>
      <c r="IKV72"/>
      <c r="IKW72"/>
      <c r="IKX72"/>
      <c r="IKY72"/>
      <c r="IKZ72"/>
      <c r="ILA72"/>
      <c r="ILB72"/>
      <c r="ILC72"/>
      <c r="ILD72"/>
      <c r="ILE72"/>
      <c r="ILF72"/>
      <c r="ILG72"/>
      <c r="ILH72"/>
      <c r="ILI72"/>
      <c r="ILJ72"/>
      <c r="ILK72"/>
      <c r="ILL72"/>
      <c r="ILM72"/>
      <c r="ILN72"/>
      <c r="ILO72"/>
      <c r="ILP72"/>
      <c r="ILQ72"/>
      <c r="ILR72"/>
      <c r="ILS72"/>
      <c r="ILT72"/>
      <c r="ILU72"/>
      <c r="ILV72"/>
      <c r="ILW72"/>
      <c r="ILX72"/>
      <c r="ILY72"/>
      <c r="ILZ72"/>
      <c r="IMA72"/>
      <c r="IMB72"/>
      <c r="IMC72"/>
      <c r="IMD72"/>
      <c r="IME72"/>
      <c r="IMF72"/>
      <c r="IMG72"/>
      <c r="IMH72"/>
      <c r="IMI72"/>
      <c r="IMJ72"/>
      <c r="IMK72"/>
      <c r="IML72"/>
      <c r="IMM72"/>
      <c r="IMN72"/>
      <c r="IMO72"/>
      <c r="IMP72"/>
      <c r="IMQ72"/>
      <c r="IMR72"/>
      <c r="IMS72"/>
      <c r="IMT72"/>
      <c r="IMU72"/>
      <c r="IMV72"/>
      <c r="IMW72"/>
      <c r="IMX72"/>
      <c r="IMY72"/>
      <c r="IMZ72"/>
      <c r="INA72"/>
      <c r="INB72"/>
      <c r="INC72"/>
      <c r="IND72"/>
      <c r="INE72"/>
      <c r="INF72"/>
      <c r="ING72"/>
      <c r="INH72"/>
      <c r="INI72"/>
      <c r="INJ72"/>
      <c r="INK72"/>
      <c r="INL72"/>
      <c r="INM72"/>
      <c r="INN72"/>
      <c r="INO72"/>
      <c r="INP72"/>
      <c r="INQ72"/>
      <c r="INR72"/>
      <c r="INS72"/>
      <c r="INT72"/>
      <c r="INU72"/>
      <c r="INV72"/>
      <c r="INW72"/>
      <c r="INX72"/>
      <c r="INY72"/>
      <c r="INZ72"/>
      <c r="IOA72"/>
      <c r="IOB72"/>
      <c r="IOC72"/>
      <c r="IOD72"/>
      <c r="IOE72"/>
      <c r="IOF72"/>
      <c r="IOG72"/>
      <c r="IOH72"/>
      <c r="IOI72"/>
      <c r="IOJ72"/>
      <c r="IOK72"/>
      <c r="IOL72"/>
      <c r="IOM72"/>
      <c r="ION72"/>
      <c r="IOO72"/>
      <c r="IOP72"/>
      <c r="IOQ72"/>
      <c r="IOR72"/>
      <c r="IOS72"/>
      <c r="IOT72"/>
      <c r="IOU72"/>
      <c r="IOV72"/>
      <c r="IOW72"/>
      <c r="IOX72"/>
      <c r="IOY72"/>
      <c r="IOZ72"/>
      <c r="IPA72"/>
      <c r="IPB72"/>
      <c r="IPC72"/>
      <c r="IPD72"/>
      <c r="IPE72"/>
      <c r="IPF72"/>
      <c r="IPG72"/>
      <c r="IPH72"/>
      <c r="IPI72"/>
      <c r="IPJ72"/>
      <c r="IPK72"/>
      <c r="IPL72"/>
      <c r="IPM72"/>
      <c r="IPN72"/>
      <c r="IPO72"/>
      <c r="IPP72"/>
      <c r="IPQ72"/>
      <c r="IPR72"/>
      <c r="IPS72"/>
      <c r="IPT72"/>
      <c r="IPU72"/>
      <c r="IPV72"/>
      <c r="IPW72"/>
      <c r="IPX72"/>
      <c r="IPY72"/>
      <c r="IPZ72"/>
      <c r="IQA72"/>
      <c r="IQB72"/>
      <c r="IQC72"/>
      <c r="IQD72"/>
      <c r="IQE72"/>
      <c r="IQF72"/>
      <c r="IQG72"/>
      <c r="IQH72"/>
      <c r="IQI72"/>
      <c r="IQJ72"/>
      <c r="IQK72"/>
      <c r="IQL72"/>
      <c r="IQM72"/>
      <c r="IQN72"/>
      <c r="IQO72"/>
      <c r="IQP72"/>
      <c r="IQQ72"/>
      <c r="IQR72"/>
      <c r="IQS72"/>
      <c r="IQT72"/>
      <c r="IQU72"/>
      <c r="IQV72"/>
      <c r="IQW72"/>
      <c r="IQX72"/>
      <c r="IQY72"/>
      <c r="IQZ72"/>
      <c r="IRA72"/>
      <c r="IRB72"/>
      <c r="IRC72"/>
      <c r="IRD72"/>
      <c r="IRE72"/>
      <c r="IRF72"/>
      <c r="IRG72"/>
      <c r="IRH72"/>
      <c r="IRI72"/>
      <c r="IRJ72"/>
      <c r="IRK72"/>
      <c r="IRL72"/>
      <c r="IRM72"/>
      <c r="IRN72"/>
      <c r="IRO72"/>
      <c r="IRP72"/>
      <c r="IRQ72"/>
      <c r="IRR72"/>
      <c r="IRS72"/>
      <c r="IRT72"/>
      <c r="IRU72"/>
      <c r="IRV72"/>
      <c r="IRW72"/>
      <c r="IRX72"/>
      <c r="IRY72"/>
      <c r="IRZ72"/>
      <c r="ISA72"/>
      <c r="ISB72"/>
      <c r="ISC72"/>
      <c r="ISD72"/>
      <c r="ISE72"/>
      <c r="ISF72"/>
      <c r="ISG72"/>
      <c r="ISH72"/>
      <c r="ISI72"/>
      <c r="ISJ72"/>
      <c r="ISK72"/>
      <c r="ISL72"/>
      <c r="ISM72"/>
      <c r="ISN72"/>
      <c r="ISO72"/>
      <c r="ISP72"/>
      <c r="ISQ72"/>
      <c r="ISR72"/>
      <c r="ISS72"/>
      <c r="IST72"/>
      <c r="ISU72"/>
      <c r="ISV72"/>
      <c r="ISW72"/>
      <c r="ISX72"/>
      <c r="ISY72"/>
      <c r="ISZ72"/>
      <c r="ITA72"/>
      <c r="ITB72"/>
      <c r="ITC72"/>
      <c r="ITD72"/>
      <c r="ITE72"/>
      <c r="ITF72"/>
      <c r="ITG72"/>
      <c r="ITH72"/>
      <c r="ITI72"/>
      <c r="ITJ72"/>
      <c r="ITK72"/>
      <c r="ITL72"/>
      <c r="ITM72"/>
      <c r="ITN72"/>
      <c r="ITO72"/>
      <c r="ITP72"/>
      <c r="ITQ72"/>
      <c r="ITR72"/>
      <c r="ITS72"/>
      <c r="ITT72"/>
      <c r="ITU72"/>
      <c r="ITV72"/>
      <c r="ITW72"/>
      <c r="ITX72"/>
      <c r="ITY72"/>
      <c r="ITZ72"/>
      <c r="IUA72"/>
      <c r="IUB72"/>
      <c r="IUC72"/>
      <c r="IUD72"/>
      <c r="IUE72"/>
      <c r="IUF72"/>
      <c r="IUG72"/>
      <c r="IUH72"/>
      <c r="IUI72"/>
      <c r="IUJ72"/>
      <c r="IUK72"/>
      <c r="IUL72"/>
      <c r="IUM72"/>
      <c r="IUN72"/>
      <c r="IUO72"/>
      <c r="IUP72"/>
      <c r="IUQ72"/>
      <c r="IUR72"/>
      <c r="IUS72"/>
      <c r="IUT72"/>
      <c r="IUU72"/>
      <c r="IUV72"/>
      <c r="IUW72"/>
      <c r="IUX72"/>
      <c r="IUY72"/>
      <c r="IUZ72"/>
      <c r="IVA72"/>
      <c r="IVB72"/>
      <c r="IVC72"/>
      <c r="IVD72"/>
      <c r="IVE72"/>
      <c r="IVF72"/>
      <c r="IVG72"/>
      <c r="IVH72"/>
      <c r="IVI72"/>
      <c r="IVJ72"/>
      <c r="IVK72"/>
      <c r="IVL72"/>
      <c r="IVM72"/>
      <c r="IVN72"/>
      <c r="IVO72"/>
      <c r="IVP72"/>
      <c r="IVQ72"/>
      <c r="IVR72"/>
      <c r="IVS72"/>
      <c r="IVT72"/>
      <c r="IVU72"/>
      <c r="IVV72"/>
      <c r="IVW72"/>
      <c r="IVX72"/>
      <c r="IVY72"/>
      <c r="IVZ72"/>
      <c r="IWA72"/>
      <c r="IWB72"/>
      <c r="IWC72"/>
      <c r="IWD72"/>
      <c r="IWE72"/>
      <c r="IWF72"/>
      <c r="IWG72"/>
      <c r="IWH72"/>
      <c r="IWI72"/>
      <c r="IWJ72"/>
      <c r="IWK72"/>
      <c r="IWL72"/>
      <c r="IWM72"/>
      <c r="IWN72"/>
      <c r="IWO72"/>
      <c r="IWP72"/>
      <c r="IWQ72"/>
      <c r="IWR72"/>
      <c r="IWS72"/>
      <c r="IWT72"/>
      <c r="IWU72"/>
      <c r="IWV72"/>
      <c r="IWW72"/>
      <c r="IWX72"/>
      <c r="IWY72"/>
      <c r="IWZ72"/>
      <c r="IXA72"/>
      <c r="IXB72"/>
      <c r="IXC72"/>
      <c r="IXD72"/>
      <c r="IXE72"/>
      <c r="IXF72"/>
      <c r="IXG72"/>
      <c r="IXH72"/>
      <c r="IXI72"/>
      <c r="IXJ72"/>
      <c r="IXK72"/>
      <c r="IXL72"/>
      <c r="IXM72"/>
      <c r="IXN72"/>
      <c r="IXO72"/>
      <c r="IXP72"/>
      <c r="IXQ72"/>
      <c r="IXR72"/>
      <c r="IXS72"/>
      <c r="IXT72"/>
      <c r="IXU72"/>
      <c r="IXV72"/>
      <c r="IXW72"/>
      <c r="IXX72"/>
      <c r="IXY72"/>
      <c r="IXZ72"/>
      <c r="IYA72"/>
      <c r="IYB72"/>
      <c r="IYC72"/>
      <c r="IYD72"/>
      <c r="IYE72"/>
      <c r="IYF72"/>
      <c r="IYG72"/>
      <c r="IYH72"/>
      <c r="IYI72"/>
      <c r="IYJ72"/>
      <c r="IYK72"/>
      <c r="IYL72"/>
      <c r="IYM72"/>
      <c r="IYN72"/>
      <c r="IYO72"/>
      <c r="IYP72"/>
      <c r="IYQ72"/>
      <c r="IYR72"/>
      <c r="IYS72"/>
      <c r="IYT72"/>
      <c r="IYU72"/>
      <c r="IYV72"/>
      <c r="IYW72"/>
      <c r="IYX72"/>
      <c r="IYY72"/>
      <c r="IYZ72"/>
      <c r="IZA72"/>
      <c r="IZB72"/>
      <c r="IZC72"/>
      <c r="IZD72"/>
      <c r="IZE72"/>
      <c r="IZF72"/>
      <c r="IZG72"/>
      <c r="IZH72"/>
      <c r="IZI72"/>
      <c r="IZJ72"/>
      <c r="IZK72"/>
      <c r="IZL72"/>
      <c r="IZM72"/>
      <c r="IZN72"/>
      <c r="IZO72"/>
      <c r="IZP72"/>
      <c r="IZQ72"/>
      <c r="IZR72"/>
      <c r="IZS72"/>
      <c r="IZT72"/>
      <c r="IZU72"/>
      <c r="IZV72"/>
      <c r="IZW72"/>
      <c r="IZX72"/>
      <c r="IZY72"/>
      <c r="IZZ72"/>
      <c r="JAA72"/>
      <c r="JAB72"/>
      <c r="JAC72"/>
      <c r="JAD72"/>
      <c r="JAE72"/>
      <c r="JAF72"/>
      <c r="JAG72"/>
      <c r="JAH72"/>
      <c r="JAI72"/>
      <c r="JAJ72"/>
      <c r="JAK72"/>
      <c r="JAL72"/>
      <c r="JAM72"/>
      <c r="JAN72"/>
      <c r="JAO72"/>
      <c r="JAP72"/>
      <c r="JAQ72"/>
      <c r="JAR72"/>
      <c r="JAS72"/>
      <c r="JAT72"/>
      <c r="JAU72"/>
      <c r="JAV72"/>
      <c r="JAW72"/>
      <c r="JAX72"/>
      <c r="JAY72"/>
      <c r="JAZ72"/>
      <c r="JBA72"/>
      <c r="JBB72"/>
      <c r="JBC72"/>
      <c r="JBD72"/>
      <c r="JBE72"/>
      <c r="JBF72"/>
      <c r="JBG72"/>
      <c r="JBH72"/>
      <c r="JBI72"/>
      <c r="JBJ72"/>
      <c r="JBK72"/>
      <c r="JBL72"/>
      <c r="JBM72"/>
      <c r="JBN72"/>
      <c r="JBO72"/>
      <c r="JBP72"/>
      <c r="JBQ72"/>
      <c r="JBR72"/>
      <c r="JBS72"/>
      <c r="JBT72"/>
      <c r="JBU72"/>
      <c r="JBV72"/>
      <c r="JBW72"/>
      <c r="JBX72"/>
      <c r="JBY72"/>
      <c r="JBZ72"/>
      <c r="JCA72"/>
      <c r="JCB72"/>
      <c r="JCC72"/>
      <c r="JCD72"/>
      <c r="JCE72"/>
      <c r="JCF72"/>
      <c r="JCG72"/>
      <c r="JCH72"/>
      <c r="JCI72"/>
      <c r="JCJ72"/>
      <c r="JCK72"/>
      <c r="JCL72"/>
      <c r="JCM72"/>
      <c r="JCN72"/>
      <c r="JCO72"/>
      <c r="JCP72"/>
      <c r="JCQ72"/>
      <c r="JCR72"/>
      <c r="JCS72"/>
      <c r="JCT72"/>
      <c r="JCU72"/>
      <c r="JCV72"/>
      <c r="JCW72"/>
      <c r="JCX72"/>
      <c r="JCY72"/>
      <c r="JCZ72"/>
      <c r="JDA72"/>
      <c r="JDB72"/>
      <c r="JDC72"/>
      <c r="JDD72"/>
      <c r="JDE72"/>
      <c r="JDF72"/>
      <c r="JDG72"/>
      <c r="JDH72"/>
      <c r="JDI72"/>
      <c r="JDJ72"/>
      <c r="JDK72"/>
      <c r="JDL72"/>
      <c r="JDM72"/>
      <c r="JDN72"/>
      <c r="JDO72"/>
      <c r="JDP72"/>
      <c r="JDQ72"/>
      <c r="JDR72"/>
      <c r="JDS72"/>
      <c r="JDT72"/>
      <c r="JDU72"/>
      <c r="JDV72"/>
      <c r="JDW72"/>
      <c r="JDX72"/>
      <c r="JDY72"/>
      <c r="JDZ72"/>
      <c r="JEA72"/>
      <c r="JEB72"/>
      <c r="JEC72"/>
      <c r="JED72"/>
      <c r="JEE72"/>
      <c r="JEF72"/>
      <c r="JEG72"/>
      <c r="JEH72"/>
      <c r="JEI72"/>
      <c r="JEJ72"/>
      <c r="JEK72"/>
      <c r="JEL72"/>
      <c r="JEM72"/>
      <c r="JEN72"/>
      <c r="JEO72"/>
      <c r="JEP72"/>
      <c r="JEQ72"/>
      <c r="JER72"/>
      <c r="JES72"/>
      <c r="JET72"/>
      <c r="JEU72"/>
      <c r="JEV72"/>
      <c r="JEW72"/>
      <c r="JEX72"/>
      <c r="JEY72"/>
      <c r="JEZ72"/>
      <c r="JFA72"/>
      <c r="JFB72"/>
      <c r="JFC72"/>
      <c r="JFD72"/>
      <c r="JFE72"/>
      <c r="JFF72"/>
      <c r="JFG72"/>
      <c r="JFH72"/>
      <c r="JFI72"/>
      <c r="JFJ72"/>
      <c r="JFK72"/>
      <c r="JFL72"/>
      <c r="JFM72"/>
      <c r="JFN72"/>
      <c r="JFO72"/>
      <c r="JFP72"/>
      <c r="JFQ72"/>
      <c r="JFR72"/>
      <c r="JFS72"/>
      <c r="JFT72"/>
      <c r="JFU72"/>
      <c r="JFV72"/>
      <c r="JFW72"/>
      <c r="JFX72"/>
      <c r="JFY72"/>
      <c r="JFZ72"/>
      <c r="JGA72"/>
      <c r="JGB72"/>
      <c r="JGC72"/>
      <c r="JGD72"/>
      <c r="JGE72"/>
      <c r="JGF72"/>
      <c r="JGG72"/>
      <c r="JGH72"/>
      <c r="JGI72"/>
      <c r="JGJ72"/>
      <c r="JGK72"/>
      <c r="JGL72"/>
      <c r="JGM72"/>
      <c r="JGN72"/>
      <c r="JGO72"/>
      <c r="JGP72"/>
      <c r="JGQ72"/>
      <c r="JGR72"/>
      <c r="JGS72"/>
      <c r="JGT72"/>
      <c r="JGU72"/>
      <c r="JGV72"/>
      <c r="JGW72"/>
      <c r="JGX72"/>
      <c r="JGY72"/>
      <c r="JGZ72"/>
      <c r="JHA72"/>
      <c r="JHB72"/>
      <c r="JHC72"/>
      <c r="JHD72"/>
      <c r="JHE72"/>
      <c r="JHF72"/>
      <c r="JHG72"/>
      <c r="JHH72"/>
      <c r="JHI72"/>
      <c r="JHJ72"/>
      <c r="JHK72"/>
      <c r="JHL72"/>
      <c r="JHM72"/>
      <c r="JHN72"/>
      <c r="JHO72"/>
      <c r="JHP72"/>
      <c r="JHQ72"/>
      <c r="JHR72"/>
      <c r="JHS72"/>
      <c r="JHT72"/>
      <c r="JHU72"/>
      <c r="JHV72"/>
      <c r="JHW72"/>
      <c r="JHX72"/>
      <c r="JHY72"/>
      <c r="JHZ72"/>
      <c r="JIA72"/>
      <c r="JIB72"/>
      <c r="JIC72"/>
      <c r="JID72"/>
      <c r="JIE72"/>
      <c r="JIF72"/>
      <c r="JIG72"/>
      <c r="JIH72"/>
      <c r="JII72"/>
      <c r="JIJ72"/>
      <c r="JIK72"/>
      <c r="JIL72"/>
      <c r="JIM72"/>
      <c r="JIN72"/>
      <c r="JIO72"/>
      <c r="JIP72"/>
      <c r="JIQ72"/>
      <c r="JIR72"/>
      <c r="JIS72"/>
      <c r="JIT72"/>
      <c r="JIU72"/>
      <c r="JIV72"/>
      <c r="JIW72"/>
      <c r="JIX72"/>
      <c r="JIY72"/>
      <c r="JIZ72"/>
      <c r="JJA72"/>
      <c r="JJB72"/>
      <c r="JJC72"/>
      <c r="JJD72"/>
      <c r="JJE72"/>
      <c r="JJF72"/>
      <c r="JJG72"/>
      <c r="JJH72"/>
      <c r="JJI72"/>
      <c r="JJJ72"/>
      <c r="JJK72"/>
      <c r="JJL72"/>
      <c r="JJM72"/>
      <c r="JJN72"/>
      <c r="JJO72"/>
      <c r="JJP72"/>
      <c r="JJQ72"/>
      <c r="JJR72"/>
      <c r="JJS72"/>
      <c r="JJT72"/>
      <c r="JJU72"/>
      <c r="JJV72"/>
      <c r="JJW72"/>
      <c r="JJX72"/>
      <c r="JJY72"/>
      <c r="JJZ72"/>
      <c r="JKA72"/>
      <c r="JKB72"/>
      <c r="JKC72"/>
      <c r="JKD72"/>
      <c r="JKE72"/>
      <c r="JKF72"/>
      <c r="JKG72"/>
      <c r="JKH72"/>
      <c r="JKI72"/>
      <c r="JKJ72"/>
      <c r="JKK72"/>
      <c r="JKL72"/>
      <c r="JKM72"/>
      <c r="JKN72"/>
      <c r="JKO72"/>
      <c r="JKP72"/>
      <c r="JKQ72"/>
      <c r="JKR72"/>
      <c r="JKS72"/>
      <c r="JKT72"/>
      <c r="JKU72"/>
      <c r="JKV72"/>
      <c r="JKW72"/>
      <c r="JKX72"/>
      <c r="JKY72"/>
      <c r="JKZ72"/>
      <c r="JLA72"/>
      <c r="JLB72"/>
      <c r="JLC72"/>
      <c r="JLD72"/>
      <c r="JLE72"/>
      <c r="JLF72"/>
      <c r="JLG72"/>
      <c r="JLH72"/>
      <c r="JLI72"/>
      <c r="JLJ72"/>
      <c r="JLK72"/>
      <c r="JLL72"/>
      <c r="JLM72"/>
      <c r="JLN72"/>
      <c r="JLO72"/>
      <c r="JLP72"/>
      <c r="JLQ72"/>
      <c r="JLR72"/>
      <c r="JLS72"/>
      <c r="JLT72"/>
      <c r="JLU72"/>
      <c r="JLV72"/>
      <c r="JLW72"/>
      <c r="JLX72"/>
      <c r="JLY72"/>
      <c r="JLZ72"/>
      <c r="JMA72"/>
      <c r="JMB72"/>
      <c r="JMC72"/>
      <c r="JMD72"/>
      <c r="JME72"/>
      <c r="JMF72"/>
      <c r="JMG72"/>
      <c r="JMH72"/>
      <c r="JMI72"/>
      <c r="JMJ72"/>
      <c r="JMK72"/>
      <c r="JML72"/>
      <c r="JMM72"/>
      <c r="JMN72"/>
      <c r="JMO72"/>
      <c r="JMP72"/>
      <c r="JMQ72"/>
      <c r="JMR72"/>
      <c r="JMS72"/>
      <c r="JMT72"/>
      <c r="JMU72"/>
      <c r="JMV72"/>
      <c r="JMW72"/>
      <c r="JMX72"/>
      <c r="JMY72"/>
      <c r="JMZ72"/>
      <c r="JNA72"/>
      <c r="JNB72"/>
      <c r="JNC72"/>
      <c r="JND72"/>
      <c r="JNE72"/>
      <c r="JNF72"/>
      <c r="JNG72"/>
      <c r="JNH72"/>
      <c r="JNI72"/>
      <c r="JNJ72"/>
      <c r="JNK72"/>
      <c r="JNL72"/>
      <c r="JNM72"/>
      <c r="JNN72"/>
      <c r="JNO72"/>
      <c r="JNP72"/>
      <c r="JNQ72"/>
      <c r="JNR72"/>
      <c r="JNS72"/>
      <c r="JNT72"/>
      <c r="JNU72"/>
      <c r="JNV72"/>
      <c r="JNW72"/>
      <c r="JNX72"/>
      <c r="JNY72"/>
      <c r="JNZ72"/>
      <c r="JOA72"/>
      <c r="JOB72"/>
      <c r="JOC72"/>
      <c r="JOD72"/>
      <c r="JOE72"/>
      <c r="JOF72"/>
      <c r="JOG72"/>
      <c r="JOH72"/>
      <c r="JOI72"/>
      <c r="JOJ72"/>
      <c r="JOK72"/>
      <c r="JOL72"/>
      <c r="JOM72"/>
      <c r="JON72"/>
      <c r="JOO72"/>
      <c r="JOP72"/>
      <c r="JOQ72"/>
      <c r="JOR72"/>
      <c r="JOS72"/>
      <c r="JOT72"/>
      <c r="JOU72"/>
      <c r="JOV72"/>
      <c r="JOW72"/>
      <c r="JOX72"/>
      <c r="JOY72"/>
      <c r="JOZ72"/>
      <c r="JPA72"/>
      <c r="JPB72"/>
      <c r="JPC72"/>
      <c r="JPD72"/>
      <c r="JPE72"/>
      <c r="JPF72"/>
      <c r="JPG72"/>
      <c r="JPH72"/>
      <c r="JPI72"/>
      <c r="JPJ72"/>
      <c r="JPK72"/>
      <c r="JPL72"/>
      <c r="JPM72"/>
      <c r="JPN72"/>
      <c r="JPO72"/>
      <c r="JPP72"/>
      <c r="JPQ72"/>
      <c r="JPR72"/>
      <c r="JPS72"/>
      <c r="JPT72"/>
      <c r="JPU72"/>
      <c r="JPV72"/>
      <c r="JPW72"/>
      <c r="JPX72"/>
      <c r="JPY72"/>
      <c r="JPZ72"/>
      <c r="JQA72"/>
      <c r="JQB72"/>
      <c r="JQC72"/>
      <c r="JQD72"/>
      <c r="JQE72"/>
      <c r="JQF72"/>
      <c r="JQG72"/>
      <c r="JQH72"/>
      <c r="JQI72"/>
      <c r="JQJ72"/>
      <c r="JQK72"/>
      <c r="JQL72"/>
      <c r="JQM72"/>
      <c r="JQN72"/>
      <c r="JQO72"/>
      <c r="JQP72"/>
      <c r="JQQ72"/>
      <c r="JQR72"/>
      <c r="JQS72"/>
      <c r="JQT72"/>
      <c r="JQU72"/>
      <c r="JQV72"/>
      <c r="JQW72"/>
      <c r="JQX72"/>
      <c r="JQY72"/>
      <c r="JQZ72"/>
      <c r="JRA72"/>
      <c r="JRB72"/>
      <c r="JRC72"/>
      <c r="JRD72"/>
      <c r="JRE72"/>
      <c r="JRF72"/>
      <c r="JRG72"/>
      <c r="JRH72"/>
      <c r="JRI72"/>
      <c r="JRJ72"/>
      <c r="JRK72"/>
      <c r="JRL72"/>
      <c r="JRM72"/>
      <c r="JRN72"/>
      <c r="JRO72"/>
      <c r="JRP72"/>
      <c r="JRQ72"/>
      <c r="JRR72"/>
      <c r="JRS72"/>
      <c r="JRT72"/>
      <c r="JRU72"/>
      <c r="JRV72"/>
      <c r="JRW72"/>
      <c r="JRX72"/>
      <c r="JRY72"/>
      <c r="JRZ72"/>
      <c r="JSA72"/>
      <c r="JSB72"/>
      <c r="JSC72"/>
      <c r="JSD72"/>
      <c r="JSE72"/>
      <c r="JSF72"/>
      <c r="JSG72"/>
      <c r="JSH72"/>
      <c r="JSI72"/>
      <c r="JSJ72"/>
      <c r="JSK72"/>
      <c r="JSL72"/>
      <c r="JSM72"/>
      <c r="JSN72"/>
      <c r="JSO72"/>
      <c r="JSP72"/>
      <c r="JSQ72"/>
      <c r="JSR72"/>
      <c r="JSS72"/>
      <c r="JST72"/>
      <c r="JSU72"/>
      <c r="JSV72"/>
      <c r="JSW72"/>
      <c r="JSX72"/>
      <c r="JSY72"/>
      <c r="JSZ72"/>
      <c r="JTA72"/>
      <c r="JTB72"/>
      <c r="JTC72"/>
      <c r="JTD72"/>
      <c r="JTE72"/>
      <c r="JTF72"/>
      <c r="JTG72"/>
      <c r="JTH72"/>
      <c r="JTI72"/>
      <c r="JTJ72"/>
      <c r="JTK72"/>
      <c r="JTL72"/>
      <c r="JTM72"/>
      <c r="JTN72"/>
      <c r="JTO72"/>
      <c r="JTP72"/>
      <c r="JTQ72"/>
      <c r="JTR72"/>
      <c r="JTS72"/>
      <c r="JTT72"/>
      <c r="JTU72"/>
      <c r="JTV72"/>
      <c r="JTW72"/>
      <c r="JTX72"/>
      <c r="JTY72"/>
      <c r="JTZ72"/>
      <c r="JUA72"/>
      <c r="JUB72"/>
      <c r="JUC72"/>
      <c r="JUD72"/>
      <c r="JUE72"/>
      <c r="JUF72"/>
      <c r="JUG72"/>
      <c r="JUH72"/>
      <c r="JUI72"/>
      <c r="JUJ72"/>
      <c r="JUK72"/>
      <c r="JUL72"/>
      <c r="JUM72"/>
      <c r="JUN72"/>
      <c r="JUO72"/>
      <c r="JUP72"/>
      <c r="JUQ72"/>
      <c r="JUR72"/>
      <c r="JUS72"/>
      <c r="JUT72"/>
      <c r="JUU72"/>
      <c r="JUV72"/>
      <c r="JUW72"/>
      <c r="JUX72"/>
      <c r="JUY72"/>
      <c r="JUZ72"/>
      <c r="JVA72"/>
      <c r="JVB72"/>
      <c r="JVC72"/>
      <c r="JVD72"/>
      <c r="JVE72"/>
      <c r="JVF72"/>
      <c r="JVG72"/>
      <c r="JVH72"/>
      <c r="JVI72"/>
      <c r="JVJ72"/>
      <c r="JVK72"/>
      <c r="JVL72"/>
      <c r="JVM72"/>
      <c r="JVN72"/>
      <c r="JVO72"/>
      <c r="JVP72"/>
      <c r="JVQ72"/>
      <c r="JVR72"/>
      <c r="JVS72"/>
      <c r="JVT72"/>
      <c r="JVU72"/>
      <c r="JVV72"/>
      <c r="JVW72"/>
      <c r="JVX72"/>
      <c r="JVY72"/>
      <c r="JVZ72"/>
      <c r="JWA72"/>
      <c r="JWB72"/>
      <c r="JWC72"/>
      <c r="JWD72"/>
      <c r="JWE72"/>
      <c r="JWF72"/>
      <c r="JWG72"/>
      <c r="JWH72"/>
      <c r="JWI72"/>
      <c r="JWJ72"/>
      <c r="JWK72"/>
      <c r="JWL72"/>
      <c r="JWM72"/>
      <c r="JWN72"/>
      <c r="JWO72"/>
      <c r="JWP72"/>
      <c r="JWQ72"/>
      <c r="JWR72"/>
      <c r="JWS72"/>
      <c r="JWT72"/>
      <c r="JWU72"/>
      <c r="JWV72"/>
      <c r="JWW72"/>
      <c r="JWX72"/>
      <c r="JWY72"/>
      <c r="JWZ72"/>
      <c r="JXA72"/>
      <c r="JXB72"/>
      <c r="JXC72"/>
      <c r="JXD72"/>
      <c r="JXE72"/>
      <c r="JXF72"/>
      <c r="JXG72"/>
      <c r="JXH72"/>
      <c r="JXI72"/>
      <c r="JXJ72"/>
      <c r="JXK72"/>
      <c r="JXL72"/>
      <c r="JXM72"/>
      <c r="JXN72"/>
      <c r="JXO72"/>
      <c r="JXP72"/>
      <c r="JXQ72"/>
      <c r="JXR72"/>
      <c r="JXS72"/>
      <c r="JXT72"/>
      <c r="JXU72"/>
      <c r="JXV72"/>
      <c r="JXW72"/>
      <c r="JXX72"/>
      <c r="JXY72"/>
      <c r="JXZ72"/>
      <c r="JYA72"/>
      <c r="JYB72"/>
      <c r="JYC72"/>
      <c r="JYD72"/>
      <c r="JYE72"/>
      <c r="JYF72"/>
      <c r="JYG72"/>
      <c r="JYH72"/>
      <c r="JYI72"/>
      <c r="JYJ72"/>
      <c r="JYK72"/>
      <c r="JYL72"/>
      <c r="JYM72"/>
      <c r="JYN72"/>
      <c r="JYO72"/>
      <c r="JYP72"/>
      <c r="JYQ72"/>
      <c r="JYR72"/>
      <c r="JYS72"/>
      <c r="JYT72"/>
      <c r="JYU72"/>
      <c r="JYV72"/>
      <c r="JYW72"/>
      <c r="JYX72"/>
      <c r="JYY72"/>
      <c r="JYZ72"/>
      <c r="JZA72"/>
      <c r="JZB72"/>
      <c r="JZC72"/>
      <c r="JZD72"/>
      <c r="JZE72"/>
      <c r="JZF72"/>
      <c r="JZG72"/>
      <c r="JZH72"/>
      <c r="JZI72"/>
      <c r="JZJ72"/>
      <c r="JZK72"/>
      <c r="JZL72"/>
      <c r="JZM72"/>
      <c r="JZN72"/>
      <c r="JZO72"/>
      <c r="JZP72"/>
      <c r="JZQ72"/>
      <c r="JZR72"/>
      <c r="JZS72"/>
      <c r="JZT72"/>
      <c r="JZU72"/>
      <c r="JZV72"/>
      <c r="JZW72"/>
      <c r="JZX72"/>
      <c r="JZY72"/>
      <c r="JZZ72"/>
      <c r="KAA72"/>
      <c r="KAB72"/>
      <c r="KAC72"/>
      <c r="KAD72"/>
      <c r="KAE72"/>
      <c r="KAF72"/>
      <c r="KAG72"/>
      <c r="KAH72"/>
      <c r="KAI72"/>
      <c r="KAJ72"/>
      <c r="KAK72"/>
      <c r="KAL72"/>
      <c r="KAM72"/>
      <c r="KAN72"/>
      <c r="KAO72"/>
      <c r="KAP72"/>
      <c r="KAQ72"/>
      <c r="KAR72"/>
      <c r="KAS72"/>
      <c r="KAT72"/>
      <c r="KAU72"/>
      <c r="KAV72"/>
      <c r="KAW72"/>
      <c r="KAX72"/>
      <c r="KAY72"/>
      <c r="KAZ72"/>
      <c r="KBA72"/>
      <c r="KBB72"/>
      <c r="KBC72"/>
      <c r="KBD72"/>
      <c r="KBE72"/>
      <c r="KBF72"/>
      <c r="KBG72"/>
      <c r="KBH72"/>
      <c r="KBI72"/>
      <c r="KBJ72"/>
      <c r="KBK72"/>
      <c r="KBL72"/>
      <c r="KBM72"/>
      <c r="KBN72"/>
      <c r="KBO72"/>
      <c r="KBP72"/>
      <c r="KBQ72"/>
      <c r="KBR72"/>
      <c r="KBS72"/>
      <c r="KBT72"/>
      <c r="KBU72"/>
      <c r="KBV72"/>
      <c r="KBW72"/>
      <c r="KBX72"/>
      <c r="KBY72"/>
      <c r="KBZ72"/>
      <c r="KCA72"/>
      <c r="KCB72"/>
      <c r="KCC72"/>
      <c r="KCD72"/>
      <c r="KCE72"/>
      <c r="KCF72"/>
      <c r="KCG72"/>
      <c r="KCH72"/>
      <c r="KCI72"/>
      <c r="KCJ72"/>
      <c r="KCK72"/>
      <c r="KCL72"/>
      <c r="KCM72"/>
      <c r="KCN72"/>
      <c r="KCO72"/>
      <c r="KCP72"/>
      <c r="KCQ72"/>
      <c r="KCR72"/>
      <c r="KCS72"/>
      <c r="KCT72"/>
      <c r="KCU72"/>
      <c r="KCV72"/>
      <c r="KCW72"/>
      <c r="KCX72"/>
      <c r="KCY72"/>
      <c r="KCZ72"/>
      <c r="KDA72"/>
      <c r="KDB72"/>
      <c r="KDC72"/>
      <c r="KDD72"/>
      <c r="KDE72"/>
      <c r="KDF72"/>
      <c r="KDG72"/>
      <c r="KDH72"/>
      <c r="KDI72"/>
      <c r="KDJ72"/>
      <c r="KDK72"/>
      <c r="KDL72"/>
      <c r="KDM72"/>
      <c r="KDN72"/>
      <c r="KDO72"/>
      <c r="KDP72"/>
      <c r="KDQ72"/>
      <c r="KDR72"/>
      <c r="KDS72"/>
      <c r="KDT72"/>
      <c r="KDU72"/>
      <c r="KDV72"/>
      <c r="KDW72"/>
      <c r="KDX72"/>
      <c r="KDY72"/>
      <c r="KDZ72"/>
      <c r="KEA72"/>
      <c r="KEB72"/>
      <c r="KEC72"/>
      <c r="KED72"/>
      <c r="KEE72"/>
      <c r="KEF72"/>
      <c r="KEG72"/>
      <c r="KEH72"/>
      <c r="KEI72"/>
      <c r="KEJ72"/>
      <c r="KEK72"/>
      <c r="KEL72"/>
      <c r="KEM72"/>
      <c r="KEN72"/>
      <c r="KEO72"/>
      <c r="KEP72"/>
      <c r="KEQ72"/>
      <c r="KER72"/>
      <c r="KES72"/>
      <c r="KET72"/>
      <c r="KEU72"/>
      <c r="KEV72"/>
      <c r="KEW72"/>
      <c r="KEX72"/>
      <c r="KEY72"/>
      <c r="KEZ72"/>
      <c r="KFA72"/>
      <c r="KFB72"/>
      <c r="KFC72"/>
      <c r="KFD72"/>
      <c r="KFE72"/>
      <c r="KFF72"/>
      <c r="KFG72"/>
      <c r="KFH72"/>
      <c r="KFI72"/>
      <c r="KFJ72"/>
      <c r="KFK72"/>
      <c r="KFL72"/>
      <c r="KFM72"/>
      <c r="KFN72"/>
      <c r="KFO72"/>
      <c r="KFP72"/>
      <c r="KFQ72"/>
      <c r="KFR72"/>
      <c r="KFS72"/>
      <c r="KFT72"/>
      <c r="KFU72"/>
      <c r="KFV72"/>
      <c r="KFW72"/>
      <c r="KFX72"/>
      <c r="KFY72"/>
      <c r="KFZ72"/>
      <c r="KGA72"/>
      <c r="KGB72"/>
      <c r="KGC72"/>
      <c r="KGD72"/>
      <c r="KGE72"/>
      <c r="KGF72"/>
      <c r="KGG72"/>
      <c r="KGH72"/>
      <c r="KGI72"/>
      <c r="KGJ72"/>
      <c r="KGK72"/>
      <c r="KGL72"/>
      <c r="KGM72"/>
      <c r="KGN72"/>
      <c r="KGO72"/>
      <c r="KGP72"/>
      <c r="KGQ72"/>
      <c r="KGR72"/>
      <c r="KGS72"/>
      <c r="KGT72"/>
      <c r="KGU72"/>
      <c r="KGV72"/>
      <c r="KGW72"/>
      <c r="KGX72"/>
      <c r="KGY72"/>
      <c r="KGZ72"/>
      <c r="KHA72"/>
      <c r="KHB72"/>
      <c r="KHC72"/>
      <c r="KHD72"/>
      <c r="KHE72"/>
      <c r="KHF72"/>
      <c r="KHG72"/>
      <c r="KHH72"/>
      <c r="KHI72"/>
      <c r="KHJ72"/>
      <c r="KHK72"/>
      <c r="KHL72"/>
      <c r="KHM72"/>
      <c r="KHN72"/>
      <c r="KHO72"/>
      <c r="KHP72"/>
      <c r="KHQ72"/>
      <c r="KHR72"/>
      <c r="KHS72"/>
      <c r="KHT72"/>
      <c r="KHU72"/>
      <c r="KHV72"/>
      <c r="KHW72"/>
      <c r="KHX72"/>
      <c r="KHY72"/>
      <c r="KHZ72"/>
      <c r="KIA72"/>
      <c r="KIB72"/>
      <c r="KIC72"/>
      <c r="KID72"/>
      <c r="KIE72"/>
      <c r="KIF72"/>
      <c r="KIG72"/>
      <c r="KIH72"/>
      <c r="KII72"/>
      <c r="KIJ72"/>
      <c r="KIK72"/>
      <c r="KIL72"/>
      <c r="KIM72"/>
      <c r="KIN72"/>
      <c r="KIO72"/>
      <c r="KIP72"/>
      <c r="KIQ72"/>
      <c r="KIR72"/>
      <c r="KIS72"/>
      <c r="KIT72"/>
      <c r="KIU72"/>
      <c r="KIV72"/>
      <c r="KIW72"/>
      <c r="KIX72"/>
      <c r="KIY72"/>
      <c r="KIZ72"/>
      <c r="KJA72"/>
      <c r="KJB72"/>
      <c r="KJC72"/>
      <c r="KJD72"/>
      <c r="KJE72"/>
      <c r="KJF72"/>
      <c r="KJG72"/>
      <c r="KJH72"/>
      <c r="KJI72"/>
      <c r="KJJ72"/>
      <c r="KJK72"/>
      <c r="KJL72"/>
      <c r="KJM72"/>
      <c r="KJN72"/>
      <c r="KJO72"/>
      <c r="KJP72"/>
      <c r="KJQ72"/>
      <c r="KJR72"/>
      <c r="KJS72"/>
      <c r="KJT72"/>
      <c r="KJU72"/>
      <c r="KJV72"/>
      <c r="KJW72"/>
      <c r="KJX72"/>
      <c r="KJY72"/>
      <c r="KJZ72"/>
      <c r="KKA72"/>
      <c r="KKB72"/>
      <c r="KKC72"/>
      <c r="KKD72"/>
      <c r="KKE72"/>
      <c r="KKF72"/>
      <c r="KKG72"/>
      <c r="KKH72"/>
      <c r="KKI72"/>
      <c r="KKJ72"/>
      <c r="KKK72"/>
      <c r="KKL72"/>
      <c r="KKM72"/>
      <c r="KKN72"/>
      <c r="KKO72"/>
      <c r="KKP72"/>
      <c r="KKQ72"/>
      <c r="KKR72"/>
      <c r="KKS72"/>
      <c r="KKT72"/>
      <c r="KKU72"/>
      <c r="KKV72"/>
      <c r="KKW72"/>
      <c r="KKX72"/>
      <c r="KKY72"/>
      <c r="KKZ72"/>
      <c r="KLA72"/>
      <c r="KLB72"/>
      <c r="KLC72"/>
      <c r="KLD72"/>
      <c r="KLE72"/>
      <c r="KLF72"/>
      <c r="KLG72"/>
      <c r="KLH72"/>
      <c r="KLI72"/>
      <c r="KLJ72"/>
      <c r="KLK72"/>
      <c r="KLL72"/>
      <c r="KLM72"/>
      <c r="KLN72"/>
      <c r="KLO72"/>
      <c r="KLP72"/>
      <c r="KLQ72"/>
      <c r="KLR72"/>
      <c r="KLS72"/>
      <c r="KLT72"/>
      <c r="KLU72"/>
      <c r="KLV72"/>
      <c r="KLW72"/>
      <c r="KLX72"/>
      <c r="KLY72"/>
      <c r="KLZ72"/>
      <c r="KMA72"/>
      <c r="KMB72"/>
      <c r="KMC72"/>
      <c r="KMD72"/>
      <c r="KME72"/>
      <c r="KMF72"/>
      <c r="KMG72"/>
      <c r="KMH72"/>
      <c r="KMI72"/>
      <c r="KMJ72"/>
      <c r="KMK72"/>
      <c r="KML72"/>
      <c r="KMM72"/>
      <c r="KMN72"/>
      <c r="KMO72"/>
      <c r="KMP72"/>
      <c r="KMQ72"/>
      <c r="KMR72"/>
      <c r="KMS72"/>
      <c r="KMT72"/>
      <c r="KMU72"/>
      <c r="KMV72"/>
      <c r="KMW72"/>
      <c r="KMX72"/>
      <c r="KMY72"/>
      <c r="KMZ72"/>
      <c r="KNA72"/>
      <c r="KNB72"/>
      <c r="KNC72"/>
      <c r="KND72"/>
      <c r="KNE72"/>
      <c r="KNF72"/>
      <c r="KNG72"/>
      <c r="KNH72"/>
      <c r="KNI72"/>
      <c r="KNJ72"/>
      <c r="KNK72"/>
      <c r="KNL72"/>
      <c r="KNM72"/>
      <c r="KNN72"/>
      <c r="KNO72"/>
      <c r="KNP72"/>
      <c r="KNQ72"/>
      <c r="KNR72"/>
      <c r="KNS72"/>
      <c r="KNT72"/>
      <c r="KNU72"/>
      <c r="KNV72"/>
      <c r="KNW72"/>
      <c r="KNX72"/>
      <c r="KNY72"/>
      <c r="KNZ72"/>
      <c r="KOA72"/>
      <c r="KOB72"/>
      <c r="KOC72"/>
      <c r="KOD72"/>
      <c r="KOE72"/>
      <c r="KOF72"/>
      <c r="KOG72"/>
      <c r="KOH72"/>
      <c r="KOI72"/>
      <c r="KOJ72"/>
      <c r="KOK72"/>
      <c r="KOL72"/>
      <c r="KOM72"/>
      <c r="KON72"/>
      <c r="KOO72"/>
      <c r="KOP72"/>
      <c r="KOQ72"/>
      <c r="KOR72"/>
      <c r="KOS72"/>
      <c r="KOT72"/>
      <c r="KOU72"/>
      <c r="KOV72"/>
      <c r="KOW72"/>
      <c r="KOX72"/>
      <c r="KOY72"/>
      <c r="KOZ72"/>
      <c r="KPA72"/>
      <c r="KPB72"/>
      <c r="KPC72"/>
      <c r="KPD72"/>
      <c r="KPE72"/>
      <c r="KPF72"/>
      <c r="KPG72"/>
      <c r="KPH72"/>
      <c r="KPI72"/>
      <c r="KPJ72"/>
      <c r="KPK72"/>
      <c r="KPL72"/>
      <c r="KPM72"/>
      <c r="KPN72"/>
      <c r="KPO72"/>
      <c r="KPP72"/>
      <c r="KPQ72"/>
      <c r="KPR72"/>
      <c r="KPS72"/>
      <c r="KPT72"/>
      <c r="KPU72"/>
      <c r="KPV72"/>
      <c r="KPW72"/>
      <c r="KPX72"/>
      <c r="KPY72"/>
      <c r="KPZ72"/>
      <c r="KQA72"/>
      <c r="KQB72"/>
      <c r="KQC72"/>
      <c r="KQD72"/>
      <c r="KQE72"/>
      <c r="KQF72"/>
      <c r="KQG72"/>
      <c r="KQH72"/>
      <c r="KQI72"/>
      <c r="KQJ72"/>
      <c r="KQK72"/>
      <c r="KQL72"/>
      <c r="KQM72"/>
      <c r="KQN72"/>
      <c r="KQO72"/>
      <c r="KQP72"/>
      <c r="KQQ72"/>
      <c r="KQR72"/>
      <c r="KQS72"/>
      <c r="KQT72"/>
      <c r="KQU72"/>
      <c r="KQV72"/>
      <c r="KQW72"/>
      <c r="KQX72"/>
      <c r="KQY72"/>
      <c r="KQZ72"/>
      <c r="KRA72"/>
      <c r="KRB72"/>
      <c r="KRC72"/>
      <c r="KRD72"/>
      <c r="KRE72"/>
      <c r="KRF72"/>
      <c r="KRG72"/>
      <c r="KRH72"/>
      <c r="KRI72"/>
      <c r="KRJ72"/>
      <c r="KRK72"/>
      <c r="KRL72"/>
      <c r="KRM72"/>
      <c r="KRN72"/>
      <c r="KRO72"/>
      <c r="KRP72"/>
      <c r="KRQ72"/>
      <c r="KRR72"/>
      <c r="KRS72"/>
      <c r="KRT72"/>
      <c r="KRU72"/>
      <c r="KRV72"/>
      <c r="KRW72"/>
      <c r="KRX72"/>
      <c r="KRY72"/>
      <c r="KRZ72"/>
      <c r="KSA72"/>
      <c r="KSB72"/>
      <c r="KSC72"/>
      <c r="KSD72"/>
      <c r="KSE72"/>
      <c r="KSF72"/>
      <c r="KSG72"/>
      <c r="KSH72"/>
      <c r="KSI72"/>
      <c r="KSJ72"/>
      <c r="KSK72"/>
      <c r="KSL72"/>
      <c r="KSM72"/>
      <c r="KSN72"/>
      <c r="KSO72"/>
      <c r="KSP72"/>
      <c r="KSQ72"/>
      <c r="KSR72"/>
      <c r="KSS72"/>
      <c r="KST72"/>
      <c r="KSU72"/>
      <c r="KSV72"/>
      <c r="KSW72"/>
      <c r="KSX72"/>
      <c r="KSY72"/>
      <c r="KSZ72"/>
      <c r="KTA72"/>
      <c r="KTB72"/>
      <c r="KTC72"/>
      <c r="KTD72"/>
      <c r="KTE72"/>
      <c r="KTF72"/>
      <c r="KTG72"/>
      <c r="KTH72"/>
      <c r="KTI72"/>
      <c r="KTJ72"/>
      <c r="KTK72"/>
      <c r="KTL72"/>
      <c r="KTM72"/>
      <c r="KTN72"/>
      <c r="KTO72"/>
      <c r="KTP72"/>
      <c r="KTQ72"/>
      <c r="KTR72"/>
      <c r="KTS72"/>
      <c r="KTT72"/>
      <c r="KTU72"/>
      <c r="KTV72"/>
      <c r="KTW72"/>
      <c r="KTX72"/>
      <c r="KTY72"/>
      <c r="KTZ72"/>
      <c r="KUA72"/>
      <c r="KUB72"/>
      <c r="KUC72"/>
      <c r="KUD72"/>
      <c r="KUE72"/>
      <c r="KUF72"/>
      <c r="KUG72"/>
      <c r="KUH72"/>
      <c r="KUI72"/>
      <c r="KUJ72"/>
      <c r="KUK72"/>
      <c r="KUL72"/>
      <c r="KUM72"/>
      <c r="KUN72"/>
      <c r="KUO72"/>
      <c r="KUP72"/>
      <c r="KUQ72"/>
      <c r="KUR72"/>
      <c r="KUS72"/>
      <c r="KUT72"/>
      <c r="KUU72"/>
      <c r="KUV72"/>
      <c r="KUW72"/>
      <c r="KUX72"/>
      <c r="KUY72"/>
      <c r="KUZ72"/>
      <c r="KVA72"/>
      <c r="KVB72"/>
      <c r="KVC72"/>
      <c r="KVD72"/>
      <c r="KVE72"/>
      <c r="KVF72"/>
      <c r="KVG72"/>
      <c r="KVH72"/>
      <c r="KVI72"/>
      <c r="KVJ72"/>
      <c r="KVK72"/>
      <c r="KVL72"/>
      <c r="KVM72"/>
      <c r="KVN72"/>
      <c r="KVO72"/>
      <c r="KVP72"/>
      <c r="KVQ72"/>
      <c r="KVR72"/>
      <c r="KVS72"/>
      <c r="KVT72"/>
      <c r="KVU72"/>
      <c r="KVV72"/>
      <c r="KVW72"/>
      <c r="KVX72"/>
      <c r="KVY72"/>
      <c r="KVZ72"/>
      <c r="KWA72"/>
      <c r="KWB72"/>
      <c r="KWC72"/>
      <c r="KWD72"/>
      <c r="KWE72"/>
      <c r="KWF72"/>
      <c r="KWG72"/>
      <c r="KWH72"/>
      <c r="KWI72"/>
      <c r="KWJ72"/>
      <c r="KWK72"/>
      <c r="KWL72"/>
      <c r="KWM72"/>
      <c r="KWN72"/>
      <c r="KWO72"/>
      <c r="KWP72"/>
      <c r="KWQ72"/>
      <c r="KWR72"/>
      <c r="KWS72"/>
      <c r="KWT72"/>
      <c r="KWU72"/>
      <c r="KWV72"/>
      <c r="KWW72"/>
      <c r="KWX72"/>
      <c r="KWY72"/>
      <c r="KWZ72"/>
      <c r="KXA72"/>
      <c r="KXB72"/>
      <c r="KXC72"/>
      <c r="KXD72"/>
      <c r="KXE72"/>
      <c r="KXF72"/>
      <c r="KXG72"/>
      <c r="KXH72"/>
      <c r="KXI72"/>
      <c r="KXJ72"/>
      <c r="KXK72"/>
      <c r="KXL72"/>
      <c r="KXM72"/>
      <c r="KXN72"/>
      <c r="KXO72"/>
      <c r="KXP72"/>
      <c r="KXQ72"/>
      <c r="KXR72"/>
      <c r="KXS72"/>
      <c r="KXT72"/>
      <c r="KXU72"/>
      <c r="KXV72"/>
      <c r="KXW72"/>
      <c r="KXX72"/>
      <c r="KXY72"/>
      <c r="KXZ72"/>
      <c r="KYA72"/>
      <c r="KYB72"/>
      <c r="KYC72"/>
      <c r="KYD72"/>
      <c r="KYE72"/>
      <c r="KYF72"/>
      <c r="KYG72"/>
      <c r="KYH72"/>
      <c r="KYI72"/>
      <c r="KYJ72"/>
      <c r="KYK72"/>
      <c r="KYL72"/>
      <c r="KYM72"/>
      <c r="KYN72"/>
      <c r="KYO72"/>
      <c r="KYP72"/>
      <c r="KYQ72"/>
      <c r="KYR72"/>
      <c r="KYS72"/>
      <c r="KYT72"/>
      <c r="KYU72"/>
      <c r="KYV72"/>
      <c r="KYW72"/>
      <c r="KYX72"/>
      <c r="KYY72"/>
      <c r="KYZ72"/>
      <c r="KZA72"/>
      <c r="KZB72"/>
      <c r="KZC72"/>
      <c r="KZD72"/>
      <c r="KZE72"/>
      <c r="KZF72"/>
      <c r="KZG72"/>
      <c r="KZH72"/>
      <c r="KZI72"/>
      <c r="KZJ72"/>
      <c r="KZK72"/>
      <c r="KZL72"/>
      <c r="KZM72"/>
      <c r="KZN72"/>
      <c r="KZO72"/>
      <c r="KZP72"/>
      <c r="KZQ72"/>
      <c r="KZR72"/>
      <c r="KZS72"/>
      <c r="KZT72"/>
      <c r="KZU72"/>
      <c r="KZV72"/>
      <c r="KZW72"/>
      <c r="KZX72"/>
      <c r="KZY72"/>
      <c r="KZZ72"/>
      <c r="LAA72"/>
      <c r="LAB72"/>
      <c r="LAC72"/>
      <c r="LAD72"/>
      <c r="LAE72"/>
      <c r="LAF72"/>
      <c r="LAG72"/>
      <c r="LAH72"/>
      <c r="LAI72"/>
      <c r="LAJ72"/>
      <c r="LAK72"/>
      <c r="LAL72"/>
      <c r="LAM72"/>
      <c r="LAN72"/>
      <c r="LAO72"/>
      <c r="LAP72"/>
      <c r="LAQ72"/>
      <c r="LAR72"/>
      <c r="LAS72"/>
      <c r="LAT72"/>
      <c r="LAU72"/>
      <c r="LAV72"/>
      <c r="LAW72"/>
      <c r="LAX72"/>
      <c r="LAY72"/>
      <c r="LAZ72"/>
      <c r="LBA72"/>
      <c r="LBB72"/>
      <c r="LBC72"/>
      <c r="LBD72"/>
      <c r="LBE72"/>
      <c r="LBF72"/>
      <c r="LBG72"/>
      <c r="LBH72"/>
      <c r="LBI72"/>
      <c r="LBJ72"/>
      <c r="LBK72"/>
      <c r="LBL72"/>
      <c r="LBM72"/>
      <c r="LBN72"/>
      <c r="LBO72"/>
      <c r="LBP72"/>
      <c r="LBQ72"/>
      <c r="LBR72"/>
      <c r="LBS72"/>
      <c r="LBT72"/>
      <c r="LBU72"/>
      <c r="LBV72"/>
      <c r="LBW72"/>
      <c r="LBX72"/>
      <c r="LBY72"/>
      <c r="LBZ72"/>
      <c r="LCA72"/>
      <c r="LCB72"/>
      <c r="LCC72"/>
      <c r="LCD72"/>
      <c r="LCE72"/>
      <c r="LCF72"/>
      <c r="LCG72"/>
      <c r="LCH72"/>
      <c r="LCI72"/>
      <c r="LCJ72"/>
      <c r="LCK72"/>
      <c r="LCL72"/>
      <c r="LCM72"/>
      <c r="LCN72"/>
      <c r="LCO72"/>
      <c r="LCP72"/>
      <c r="LCQ72"/>
      <c r="LCR72"/>
      <c r="LCS72"/>
      <c r="LCT72"/>
      <c r="LCU72"/>
      <c r="LCV72"/>
      <c r="LCW72"/>
      <c r="LCX72"/>
      <c r="LCY72"/>
      <c r="LCZ72"/>
      <c r="LDA72"/>
      <c r="LDB72"/>
      <c r="LDC72"/>
      <c r="LDD72"/>
      <c r="LDE72"/>
      <c r="LDF72"/>
      <c r="LDG72"/>
      <c r="LDH72"/>
      <c r="LDI72"/>
      <c r="LDJ72"/>
      <c r="LDK72"/>
      <c r="LDL72"/>
      <c r="LDM72"/>
      <c r="LDN72"/>
      <c r="LDO72"/>
      <c r="LDP72"/>
      <c r="LDQ72"/>
      <c r="LDR72"/>
      <c r="LDS72"/>
      <c r="LDT72"/>
      <c r="LDU72"/>
      <c r="LDV72"/>
      <c r="LDW72"/>
      <c r="LDX72"/>
      <c r="LDY72"/>
      <c r="LDZ72"/>
      <c r="LEA72"/>
      <c r="LEB72"/>
      <c r="LEC72"/>
      <c r="LED72"/>
      <c r="LEE72"/>
      <c r="LEF72"/>
      <c r="LEG72"/>
      <c r="LEH72"/>
      <c r="LEI72"/>
      <c r="LEJ72"/>
      <c r="LEK72"/>
      <c r="LEL72"/>
      <c r="LEM72"/>
      <c r="LEN72"/>
      <c r="LEO72"/>
      <c r="LEP72"/>
      <c r="LEQ72"/>
      <c r="LER72"/>
      <c r="LES72"/>
      <c r="LET72"/>
      <c r="LEU72"/>
      <c r="LEV72"/>
      <c r="LEW72"/>
      <c r="LEX72"/>
      <c r="LEY72"/>
      <c r="LEZ72"/>
      <c r="LFA72"/>
      <c r="LFB72"/>
      <c r="LFC72"/>
      <c r="LFD72"/>
      <c r="LFE72"/>
      <c r="LFF72"/>
      <c r="LFG72"/>
      <c r="LFH72"/>
      <c r="LFI72"/>
      <c r="LFJ72"/>
      <c r="LFK72"/>
      <c r="LFL72"/>
      <c r="LFM72"/>
      <c r="LFN72"/>
      <c r="LFO72"/>
      <c r="LFP72"/>
      <c r="LFQ72"/>
      <c r="LFR72"/>
      <c r="LFS72"/>
      <c r="LFT72"/>
      <c r="LFU72"/>
      <c r="LFV72"/>
      <c r="LFW72"/>
      <c r="LFX72"/>
      <c r="LFY72"/>
      <c r="LFZ72"/>
      <c r="LGA72"/>
      <c r="LGB72"/>
      <c r="LGC72"/>
      <c r="LGD72"/>
      <c r="LGE72"/>
      <c r="LGF72"/>
      <c r="LGG72"/>
      <c r="LGH72"/>
      <c r="LGI72"/>
      <c r="LGJ72"/>
      <c r="LGK72"/>
      <c r="LGL72"/>
      <c r="LGM72"/>
      <c r="LGN72"/>
      <c r="LGO72"/>
      <c r="LGP72"/>
      <c r="LGQ72"/>
      <c r="LGR72"/>
      <c r="LGS72"/>
      <c r="LGT72"/>
      <c r="LGU72"/>
      <c r="LGV72"/>
      <c r="LGW72"/>
      <c r="LGX72"/>
      <c r="LGY72"/>
      <c r="LGZ72"/>
      <c r="LHA72"/>
      <c r="LHB72"/>
      <c r="LHC72"/>
      <c r="LHD72"/>
      <c r="LHE72"/>
      <c r="LHF72"/>
      <c r="LHG72"/>
      <c r="LHH72"/>
      <c r="LHI72"/>
      <c r="LHJ72"/>
      <c r="LHK72"/>
      <c r="LHL72"/>
      <c r="LHM72"/>
      <c r="LHN72"/>
      <c r="LHO72"/>
      <c r="LHP72"/>
      <c r="LHQ72"/>
      <c r="LHR72"/>
      <c r="LHS72"/>
      <c r="LHT72"/>
      <c r="LHU72"/>
      <c r="LHV72"/>
      <c r="LHW72"/>
      <c r="LHX72"/>
      <c r="LHY72"/>
      <c r="LHZ72"/>
      <c r="LIA72"/>
      <c r="LIB72"/>
      <c r="LIC72"/>
      <c r="LID72"/>
      <c r="LIE72"/>
      <c r="LIF72"/>
      <c r="LIG72"/>
      <c r="LIH72"/>
      <c r="LII72"/>
      <c r="LIJ72"/>
      <c r="LIK72"/>
      <c r="LIL72"/>
      <c r="LIM72"/>
      <c r="LIN72"/>
      <c r="LIO72"/>
      <c r="LIP72"/>
      <c r="LIQ72"/>
      <c r="LIR72"/>
      <c r="LIS72"/>
      <c r="LIT72"/>
      <c r="LIU72"/>
      <c r="LIV72"/>
      <c r="LIW72"/>
      <c r="LIX72"/>
      <c r="LIY72"/>
      <c r="LIZ72"/>
      <c r="LJA72"/>
      <c r="LJB72"/>
      <c r="LJC72"/>
      <c r="LJD72"/>
      <c r="LJE72"/>
      <c r="LJF72"/>
      <c r="LJG72"/>
      <c r="LJH72"/>
      <c r="LJI72"/>
      <c r="LJJ72"/>
      <c r="LJK72"/>
      <c r="LJL72"/>
      <c r="LJM72"/>
      <c r="LJN72"/>
      <c r="LJO72"/>
      <c r="LJP72"/>
      <c r="LJQ72"/>
      <c r="LJR72"/>
      <c r="LJS72"/>
      <c r="LJT72"/>
      <c r="LJU72"/>
      <c r="LJV72"/>
      <c r="LJW72"/>
      <c r="LJX72"/>
      <c r="LJY72"/>
      <c r="LJZ72"/>
      <c r="LKA72"/>
      <c r="LKB72"/>
      <c r="LKC72"/>
      <c r="LKD72"/>
      <c r="LKE72"/>
      <c r="LKF72"/>
      <c r="LKG72"/>
      <c r="LKH72"/>
      <c r="LKI72"/>
      <c r="LKJ72"/>
      <c r="LKK72"/>
      <c r="LKL72"/>
      <c r="LKM72"/>
      <c r="LKN72"/>
      <c r="LKO72"/>
      <c r="LKP72"/>
      <c r="LKQ72"/>
      <c r="LKR72"/>
      <c r="LKS72"/>
      <c r="LKT72"/>
      <c r="LKU72"/>
      <c r="LKV72"/>
      <c r="LKW72"/>
      <c r="LKX72"/>
      <c r="LKY72"/>
      <c r="LKZ72"/>
      <c r="LLA72"/>
      <c r="LLB72"/>
      <c r="LLC72"/>
      <c r="LLD72"/>
      <c r="LLE72"/>
      <c r="LLF72"/>
      <c r="LLG72"/>
      <c r="LLH72"/>
      <c r="LLI72"/>
      <c r="LLJ72"/>
      <c r="LLK72"/>
      <c r="LLL72"/>
      <c r="LLM72"/>
      <c r="LLN72"/>
      <c r="LLO72"/>
      <c r="LLP72"/>
      <c r="LLQ72"/>
      <c r="LLR72"/>
      <c r="LLS72"/>
      <c r="LLT72"/>
      <c r="LLU72"/>
      <c r="LLV72"/>
      <c r="LLW72"/>
      <c r="LLX72"/>
      <c r="LLY72"/>
      <c r="LLZ72"/>
      <c r="LMA72"/>
      <c r="LMB72"/>
      <c r="LMC72"/>
      <c r="LMD72"/>
      <c r="LME72"/>
      <c r="LMF72"/>
      <c r="LMG72"/>
      <c r="LMH72"/>
      <c r="LMI72"/>
      <c r="LMJ72"/>
      <c r="LMK72"/>
      <c r="LML72"/>
      <c r="LMM72"/>
      <c r="LMN72"/>
      <c r="LMO72"/>
      <c r="LMP72"/>
      <c r="LMQ72"/>
      <c r="LMR72"/>
      <c r="LMS72"/>
      <c r="LMT72"/>
      <c r="LMU72"/>
      <c r="LMV72"/>
      <c r="LMW72"/>
      <c r="LMX72"/>
      <c r="LMY72"/>
      <c r="LMZ72"/>
      <c r="LNA72"/>
      <c r="LNB72"/>
      <c r="LNC72"/>
      <c r="LND72"/>
      <c r="LNE72"/>
      <c r="LNF72"/>
      <c r="LNG72"/>
      <c r="LNH72"/>
      <c r="LNI72"/>
      <c r="LNJ72"/>
      <c r="LNK72"/>
      <c r="LNL72"/>
      <c r="LNM72"/>
      <c r="LNN72"/>
      <c r="LNO72"/>
      <c r="LNP72"/>
      <c r="LNQ72"/>
      <c r="LNR72"/>
      <c r="LNS72"/>
      <c r="LNT72"/>
      <c r="LNU72"/>
      <c r="LNV72"/>
      <c r="LNW72"/>
      <c r="LNX72"/>
      <c r="LNY72"/>
      <c r="LNZ72"/>
      <c r="LOA72"/>
      <c r="LOB72"/>
      <c r="LOC72"/>
      <c r="LOD72"/>
      <c r="LOE72"/>
      <c r="LOF72"/>
      <c r="LOG72"/>
      <c r="LOH72"/>
      <c r="LOI72"/>
      <c r="LOJ72"/>
      <c r="LOK72"/>
      <c r="LOL72"/>
      <c r="LOM72"/>
      <c r="LON72"/>
      <c r="LOO72"/>
      <c r="LOP72"/>
      <c r="LOQ72"/>
      <c r="LOR72"/>
      <c r="LOS72"/>
      <c r="LOT72"/>
      <c r="LOU72"/>
      <c r="LOV72"/>
      <c r="LOW72"/>
      <c r="LOX72"/>
      <c r="LOY72"/>
      <c r="LOZ72"/>
      <c r="LPA72"/>
      <c r="LPB72"/>
      <c r="LPC72"/>
      <c r="LPD72"/>
      <c r="LPE72"/>
      <c r="LPF72"/>
      <c r="LPG72"/>
      <c r="LPH72"/>
      <c r="LPI72"/>
      <c r="LPJ72"/>
      <c r="LPK72"/>
      <c r="LPL72"/>
      <c r="LPM72"/>
      <c r="LPN72"/>
      <c r="LPO72"/>
      <c r="LPP72"/>
      <c r="LPQ72"/>
      <c r="LPR72"/>
      <c r="LPS72"/>
      <c r="LPT72"/>
      <c r="LPU72"/>
      <c r="LPV72"/>
      <c r="LPW72"/>
      <c r="LPX72"/>
      <c r="LPY72"/>
      <c r="LPZ72"/>
      <c r="LQA72"/>
      <c r="LQB72"/>
      <c r="LQC72"/>
      <c r="LQD72"/>
      <c r="LQE72"/>
      <c r="LQF72"/>
      <c r="LQG72"/>
      <c r="LQH72"/>
      <c r="LQI72"/>
      <c r="LQJ72"/>
      <c r="LQK72"/>
      <c r="LQL72"/>
      <c r="LQM72"/>
      <c r="LQN72"/>
      <c r="LQO72"/>
      <c r="LQP72"/>
      <c r="LQQ72"/>
      <c r="LQR72"/>
      <c r="LQS72"/>
      <c r="LQT72"/>
      <c r="LQU72"/>
      <c r="LQV72"/>
      <c r="LQW72"/>
      <c r="LQX72"/>
      <c r="LQY72"/>
      <c r="LQZ72"/>
      <c r="LRA72"/>
      <c r="LRB72"/>
      <c r="LRC72"/>
      <c r="LRD72"/>
      <c r="LRE72"/>
      <c r="LRF72"/>
      <c r="LRG72"/>
      <c r="LRH72"/>
      <c r="LRI72"/>
      <c r="LRJ72"/>
      <c r="LRK72"/>
      <c r="LRL72"/>
      <c r="LRM72"/>
      <c r="LRN72"/>
      <c r="LRO72"/>
      <c r="LRP72"/>
      <c r="LRQ72"/>
      <c r="LRR72"/>
      <c r="LRS72"/>
      <c r="LRT72"/>
      <c r="LRU72"/>
      <c r="LRV72"/>
      <c r="LRW72"/>
      <c r="LRX72"/>
      <c r="LRY72"/>
      <c r="LRZ72"/>
      <c r="LSA72"/>
      <c r="LSB72"/>
      <c r="LSC72"/>
      <c r="LSD72"/>
      <c r="LSE72"/>
      <c r="LSF72"/>
      <c r="LSG72"/>
      <c r="LSH72"/>
      <c r="LSI72"/>
      <c r="LSJ72"/>
      <c r="LSK72"/>
      <c r="LSL72"/>
      <c r="LSM72"/>
      <c r="LSN72"/>
      <c r="LSO72"/>
      <c r="LSP72"/>
      <c r="LSQ72"/>
      <c r="LSR72"/>
      <c r="LSS72"/>
      <c r="LST72"/>
      <c r="LSU72"/>
      <c r="LSV72"/>
      <c r="LSW72"/>
      <c r="LSX72"/>
      <c r="LSY72"/>
      <c r="LSZ72"/>
      <c r="LTA72"/>
      <c r="LTB72"/>
      <c r="LTC72"/>
      <c r="LTD72"/>
      <c r="LTE72"/>
      <c r="LTF72"/>
      <c r="LTG72"/>
      <c r="LTH72"/>
      <c r="LTI72"/>
      <c r="LTJ72"/>
      <c r="LTK72"/>
      <c r="LTL72"/>
      <c r="LTM72"/>
      <c r="LTN72"/>
      <c r="LTO72"/>
      <c r="LTP72"/>
      <c r="LTQ72"/>
      <c r="LTR72"/>
      <c r="LTS72"/>
      <c r="LTT72"/>
      <c r="LTU72"/>
      <c r="LTV72"/>
      <c r="LTW72"/>
      <c r="LTX72"/>
      <c r="LTY72"/>
      <c r="LTZ72"/>
      <c r="LUA72"/>
      <c r="LUB72"/>
      <c r="LUC72"/>
      <c r="LUD72"/>
      <c r="LUE72"/>
      <c r="LUF72"/>
      <c r="LUG72"/>
      <c r="LUH72"/>
      <c r="LUI72"/>
      <c r="LUJ72"/>
      <c r="LUK72"/>
      <c r="LUL72"/>
      <c r="LUM72"/>
      <c r="LUN72"/>
      <c r="LUO72"/>
      <c r="LUP72"/>
      <c r="LUQ72"/>
      <c r="LUR72"/>
      <c r="LUS72"/>
      <c r="LUT72"/>
      <c r="LUU72"/>
      <c r="LUV72"/>
      <c r="LUW72"/>
      <c r="LUX72"/>
      <c r="LUY72"/>
      <c r="LUZ72"/>
      <c r="LVA72"/>
      <c r="LVB72"/>
      <c r="LVC72"/>
      <c r="LVD72"/>
      <c r="LVE72"/>
      <c r="LVF72"/>
      <c r="LVG72"/>
      <c r="LVH72"/>
      <c r="LVI72"/>
      <c r="LVJ72"/>
      <c r="LVK72"/>
      <c r="LVL72"/>
      <c r="LVM72"/>
      <c r="LVN72"/>
      <c r="LVO72"/>
      <c r="LVP72"/>
      <c r="LVQ72"/>
      <c r="LVR72"/>
      <c r="LVS72"/>
      <c r="LVT72"/>
      <c r="LVU72"/>
      <c r="LVV72"/>
      <c r="LVW72"/>
      <c r="LVX72"/>
      <c r="LVY72"/>
      <c r="LVZ72"/>
      <c r="LWA72"/>
      <c r="LWB72"/>
      <c r="LWC72"/>
      <c r="LWD72"/>
      <c r="LWE72"/>
      <c r="LWF72"/>
      <c r="LWG72"/>
      <c r="LWH72"/>
      <c r="LWI72"/>
      <c r="LWJ72"/>
      <c r="LWK72"/>
      <c r="LWL72"/>
      <c r="LWM72"/>
      <c r="LWN72"/>
      <c r="LWO72"/>
      <c r="LWP72"/>
      <c r="LWQ72"/>
      <c r="LWR72"/>
      <c r="LWS72"/>
      <c r="LWT72"/>
      <c r="LWU72"/>
      <c r="LWV72"/>
      <c r="LWW72"/>
      <c r="LWX72"/>
      <c r="LWY72"/>
      <c r="LWZ72"/>
      <c r="LXA72"/>
      <c r="LXB72"/>
      <c r="LXC72"/>
      <c r="LXD72"/>
      <c r="LXE72"/>
      <c r="LXF72"/>
      <c r="LXG72"/>
      <c r="LXH72"/>
      <c r="LXI72"/>
      <c r="LXJ72"/>
      <c r="LXK72"/>
      <c r="LXL72"/>
      <c r="LXM72"/>
      <c r="LXN72"/>
      <c r="LXO72"/>
      <c r="LXP72"/>
      <c r="LXQ72"/>
      <c r="LXR72"/>
      <c r="LXS72"/>
      <c r="LXT72"/>
      <c r="LXU72"/>
      <c r="LXV72"/>
      <c r="LXW72"/>
      <c r="LXX72"/>
      <c r="LXY72"/>
      <c r="LXZ72"/>
      <c r="LYA72"/>
      <c r="LYB72"/>
      <c r="LYC72"/>
      <c r="LYD72"/>
      <c r="LYE72"/>
      <c r="LYF72"/>
      <c r="LYG72"/>
      <c r="LYH72"/>
      <c r="LYI72"/>
      <c r="LYJ72"/>
      <c r="LYK72"/>
      <c r="LYL72"/>
      <c r="LYM72"/>
      <c r="LYN72"/>
      <c r="LYO72"/>
      <c r="LYP72"/>
      <c r="LYQ72"/>
      <c r="LYR72"/>
      <c r="LYS72"/>
      <c r="LYT72"/>
      <c r="LYU72"/>
      <c r="LYV72"/>
      <c r="LYW72"/>
      <c r="LYX72"/>
      <c r="LYY72"/>
      <c r="LYZ72"/>
      <c r="LZA72"/>
      <c r="LZB72"/>
      <c r="LZC72"/>
      <c r="LZD72"/>
      <c r="LZE72"/>
      <c r="LZF72"/>
      <c r="LZG72"/>
      <c r="LZH72"/>
      <c r="LZI72"/>
      <c r="LZJ72"/>
      <c r="LZK72"/>
      <c r="LZL72"/>
      <c r="LZM72"/>
      <c r="LZN72"/>
      <c r="LZO72"/>
      <c r="LZP72"/>
      <c r="LZQ72"/>
      <c r="LZR72"/>
      <c r="LZS72"/>
      <c r="LZT72"/>
      <c r="LZU72"/>
      <c r="LZV72"/>
      <c r="LZW72"/>
      <c r="LZX72"/>
      <c r="LZY72"/>
      <c r="LZZ72"/>
      <c r="MAA72"/>
      <c r="MAB72"/>
      <c r="MAC72"/>
      <c r="MAD72"/>
      <c r="MAE72"/>
      <c r="MAF72"/>
      <c r="MAG72"/>
      <c r="MAH72"/>
      <c r="MAI72"/>
      <c r="MAJ72"/>
      <c r="MAK72"/>
      <c r="MAL72"/>
      <c r="MAM72"/>
      <c r="MAN72"/>
      <c r="MAO72"/>
      <c r="MAP72"/>
      <c r="MAQ72"/>
      <c r="MAR72"/>
      <c r="MAS72"/>
      <c r="MAT72"/>
      <c r="MAU72"/>
      <c r="MAV72"/>
      <c r="MAW72"/>
      <c r="MAX72"/>
      <c r="MAY72"/>
      <c r="MAZ72"/>
      <c r="MBA72"/>
      <c r="MBB72"/>
      <c r="MBC72"/>
      <c r="MBD72"/>
      <c r="MBE72"/>
      <c r="MBF72"/>
      <c r="MBG72"/>
      <c r="MBH72"/>
      <c r="MBI72"/>
      <c r="MBJ72"/>
      <c r="MBK72"/>
      <c r="MBL72"/>
      <c r="MBM72"/>
      <c r="MBN72"/>
      <c r="MBO72"/>
      <c r="MBP72"/>
      <c r="MBQ72"/>
      <c r="MBR72"/>
      <c r="MBS72"/>
      <c r="MBT72"/>
      <c r="MBU72"/>
      <c r="MBV72"/>
      <c r="MBW72"/>
      <c r="MBX72"/>
      <c r="MBY72"/>
      <c r="MBZ72"/>
      <c r="MCA72"/>
      <c r="MCB72"/>
      <c r="MCC72"/>
      <c r="MCD72"/>
      <c r="MCE72"/>
      <c r="MCF72"/>
      <c r="MCG72"/>
      <c r="MCH72"/>
      <c r="MCI72"/>
      <c r="MCJ72"/>
      <c r="MCK72"/>
      <c r="MCL72"/>
      <c r="MCM72"/>
      <c r="MCN72"/>
      <c r="MCO72"/>
      <c r="MCP72"/>
      <c r="MCQ72"/>
      <c r="MCR72"/>
      <c r="MCS72"/>
      <c r="MCT72"/>
      <c r="MCU72"/>
      <c r="MCV72"/>
      <c r="MCW72"/>
      <c r="MCX72"/>
      <c r="MCY72"/>
      <c r="MCZ72"/>
      <c r="MDA72"/>
      <c r="MDB72"/>
      <c r="MDC72"/>
      <c r="MDD72"/>
      <c r="MDE72"/>
      <c r="MDF72"/>
      <c r="MDG72"/>
      <c r="MDH72"/>
      <c r="MDI72"/>
      <c r="MDJ72"/>
      <c r="MDK72"/>
      <c r="MDL72"/>
      <c r="MDM72"/>
      <c r="MDN72"/>
      <c r="MDO72"/>
      <c r="MDP72"/>
      <c r="MDQ72"/>
      <c r="MDR72"/>
      <c r="MDS72"/>
      <c r="MDT72"/>
      <c r="MDU72"/>
      <c r="MDV72"/>
      <c r="MDW72"/>
      <c r="MDX72"/>
      <c r="MDY72"/>
      <c r="MDZ72"/>
      <c r="MEA72"/>
      <c r="MEB72"/>
      <c r="MEC72"/>
      <c r="MED72"/>
      <c r="MEE72"/>
      <c r="MEF72"/>
      <c r="MEG72"/>
      <c r="MEH72"/>
      <c r="MEI72"/>
      <c r="MEJ72"/>
      <c r="MEK72"/>
      <c r="MEL72"/>
      <c r="MEM72"/>
      <c r="MEN72"/>
      <c r="MEO72"/>
      <c r="MEP72"/>
      <c r="MEQ72"/>
      <c r="MER72"/>
      <c r="MES72"/>
      <c r="MET72"/>
      <c r="MEU72"/>
      <c r="MEV72"/>
      <c r="MEW72"/>
      <c r="MEX72"/>
      <c r="MEY72"/>
      <c r="MEZ72"/>
      <c r="MFA72"/>
      <c r="MFB72"/>
      <c r="MFC72"/>
      <c r="MFD72"/>
      <c r="MFE72"/>
      <c r="MFF72"/>
      <c r="MFG72"/>
      <c r="MFH72"/>
      <c r="MFI72"/>
      <c r="MFJ72"/>
      <c r="MFK72"/>
      <c r="MFL72"/>
      <c r="MFM72"/>
      <c r="MFN72"/>
      <c r="MFO72"/>
      <c r="MFP72"/>
      <c r="MFQ72"/>
      <c r="MFR72"/>
      <c r="MFS72"/>
      <c r="MFT72"/>
      <c r="MFU72"/>
      <c r="MFV72"/>
      <c r="MFW72"/>
      <c r="MFX72"/>
      <c r="MFY72"/>
      <c r="MFZ72"/>
      <c r="MGA72"/>
      <c r="MGB72"/>
      <c r="MGC72"/>
      <c r="MGD72"/>
      <c r="MGE72"/>
      <c r="MGF72"/>
      <c r="MGG72"/>
      <c r="MGH72"/>
      <c r="MGI72"/>
      <c r="MGJ72"/>
      <c r="MGK72"/>
      <c r="MGL72"/>
      <c r="MGM72"/>
      <c r="MGN72"/>
      <c r="MGO72"/>
      <c r="MGP72"/>
      <c r="MGQ72"/>
      <c r="MGR72"/>
      <c r="MGS72"/>
      <c r="MGT72"/>
      <c r="MGU72"/>
      <c r="MGV72"/>
      <c r="MGW72"/>
      <c r="MGX72"/>
      <c r="MGY72"/>
      <c r="MGZ72"/>
      <c r="MHA72"/>
      <c r="MHB72"/>
      <c r="MHC72"/>
      <c r="MHD72"/>
      <c r="MHE72"/>
      <c r="MHF72"/>
      <c r="MHG72"/>
      <c r="MHH72"/>
      <c r="MHI72"/>
      <c r="MHJ72"/>
      <c r="MHK72"/>
      <c r="MHL72"/>
      <c r="MHM72"/>
      <c r="MHN72"/>
      <c r="MHO72"/>
      <c r="MHP72"/>
      <c r="MHQ72"/>
      <c r="MHR72"/>
      <c r="MHS72"/>
      <c r="MHT72"/>
      <c r="MHU72"/>
      <c r="MHV72"/>
      <c r="MHW72"/>
      <c r="MHX72"/>
      <c r="MHY72"/>
      <c r="MHZ72"/>
      <c r="MIA72"/>
      <c r="MIB72"/>
      <c r="MIC72"/>
      <c r="MID72"/>
      <c r="MIE72"/>
      <c r="MIF72"/>
      <c r="MIG72"/>
      <c r="MIH72"/>
      <c r="MII72"/>
      <c r="MIJ72"/>
      <c r="MIK72"/>
      <c r="MIL72"/>
      <c r="MIM72"/>
      <c r="MIN72"/>
      <c r="MIO72"/>
      <c r="MIP72"/>
      <c r="MIQ72"/>
      <c r="MIR72"/>
      <c r="MIS72"/>
      <c r="MIT72"/>
      <c r="MIU72"/>
      <c r="MIV72"/>
      <c r="MIW72"/>
      <c r="MIX72"/>
      <c r="MIY72"/>
      <c r="MIZ72"/>
      <c r="MJA72"/>
      <c r="MJB72"/>
      <c r="MJC72"/>
      <c r="MJD72"/>
      <c r="MJE72"/>
      <c r="MJF72"/>
      <c r="MJG72"/>
      <c r="MJH72"/>
      <c r="MJI72"/>
      <c r="MJJ72"/>
      <c r="MJK72"/>
      <c r="MJL72"/>
      <c r="MJM72"/>
      <c r="MJN72"/>
      <c r="MJO72"/>
      <c r="MJP72"/>
      <c r="MJQ72"/>
      <c r="MJR72"/>
      <c r="MJS72"/>
      <c r="MJT72"/>
      <c r="MJU72"/>
      <c r="MJV72"/>
      <c r="MJW72"/>
      <c r="MJX72"/>
      <c r="MJY72"/>
      <c r="MJZ72"/>
      <c r="MKA72"/>
      <c r="MKB72"/>
      <c r="MKC72"/>
      <c r="MKD72"/>
      <c r="MKE72"/>
      <c r="MKF72"/>
      <c r="MKG72"/>
      <c r="MKH72"/>
      <c r="MKI72"/>
      <c r="MKJ72"/>
      <c r="MKK72"/>
      <c r="MKL72"/>
      <c r="MKM72"/>
      <c r="MKN72"/>
      <c r="MKO72"/>
      <c r="MKP72"/>
      <c r="MKQ72"/>
      <c r="MKR72"/>
      <c r="MKS72"/>
      <c r="MKT72"/>
      <c r="MKU72"/>
      <c r="MKV72"/>
      <c r="MKW72"/>
      <c r="MKX72"/>
      <c r="MKY72"/>
      <c r="MKZ72"/>
      <c r="MLA72"/>
      <c r="MLB72"/>
      <c r="MLC72"/>
      <c r="MLD72"/>
      <c r="MLE72"/>
      <c r="MLF72"/>
      <c r="MLG72"/>
      <c r="MLH72"/>
      <c r="MLI72"/>
      <c r="MLJ72"/>
      <c r="MLK72"/>
      <c r="MLL72"/>
      <c r="MLM72"/>
      <c r="MLN72"/>
      <c r="MLO72"/>
      <c r="MLP72"/>
      <c r="MLQ72"/>
      <c r="MLR72"/>
      <c r="MLS72"/>
      <c r="MLT72"/>
      <c r="MLU72"/>
      <c r="MLV72"/>
      <c r="MLW72"/>
      <c r="MLX72"/>
      <c r="MLY72"/>
      <c r="MLZ72"/>
      <c r="MMA72"/>
      <c r="MMB72"/>
      <c r="MMC72"/>
      <c r="MMD72"/>
      <c r="MME72"/>
      <c r="MMF72"/>
      <c r="MMG72"/>
      <c r="MMH72"/>
      <c r="MMI72"/>
      <c r="MMJ72"/>
      <c r="MMK72"/>
      <c r="MML72"/>
      <c r="MMM72"/>
      <c r="MMN72"/>
      <c r="MMO72"/>
      <c r="MMP72"/>
      <c r="MMQ72"/>
      <c r="MMR72"/>
      <c r="MMS72"/>
      <c r="MMT72"/>
      <c r="MMU72"/>
      <c r="MMV72"/>
      <c r="MMW72"/>
      <c r="MMX72"/>
      <c r="MMY72"/>
      <c r="MMZ72"/>
      <c r="MNA72"/>
      <c r="MNB72"/>
      <c r="MNC72"/>
      <c r="MND72"/>
      <c r="MNE72"/>
      <c r="MNF72"/>
      <c r="MNG72"/>
      <c r="MNH72"/>
      <c r="MNI72"/>
      <c r="MNJ72"/>
      <c r="MNK72"/>
      <c r="MNL72"/>
      <c r="MNM72"/>
      <c r="MNN72"/>
      <c r="MNO72"/>
      <c r="MNP72"/>
      <c r="MNQ72"/>
      <c r="MNR72"/>
      <c r="MNS72"/>
      <c r="MNT72"/>
      <c r="MNU72"/>
      <c r="MNV72"/>
      <c r="MNW72"/>
      <c r="MNX72"/>
      <c r="MNY72"/>
      <c r="MNZ72"/>
      <c r="MOA72"/>
      <c r="MOB72"/>
      <c r="MOC72"/>
      <c r="MOD72"/>
      <c r="MOE72"/>
      <c r="MOF72"/>
      <c r="MOG72"/>
      <c r="MOH72"/>
      <c r="MOI72"/>
      <c r="MOJ72"/>
      <c r="MOK72"/>
      <c r="MOL72"/>
      <c r="MOM72"/>
      <c r="MON72"/>
      <c r="MOO72"/>
      <c r="MOP72"/>
      <c r="MOQ72"/>
      <c r="MOR72"/>
      <c r="MOS72"/>
      <c r="MOT72"/>
      <c r="MOU72"/>
      <c r="MOV72"/>
      <c r="MOW72"/>
      <c r="MOX72"/>
      <c r="MOY72"/>
      <c r="MOZ72"/>
      <c r="MPA72"/>
      <c r="MPB72"/>
      <c r="MPC72"/>
      <c r="MPD72"/>
      <c r="MPE72"/>
      <c r="MPF72"/>
      <c r="MPG72"/>
      <c r="MPH72"/>
      <c r="MPI72"/>
      <c r="MPJ72"/>
      <c r="MPK72"/>
      <c r="MPL72"/>
      <c r="MPM72"/>
      <c r="MPN72"/>
      <c r="MPO72"/>
      <c r="MPP72"/>
      <c r="MPQ72"/>
      <c r="MPR72"/>
      <c r="MPS72"/>
      <c r="MPT72"/>
      <c r="MPU72"/>
      <c r="MPV72"/>
      <c r="MPW72"/>
      <c r="MPX72"/>
      <c r="MPY72"/>
      <c r="MPZ72"/>
      <c r="MQA72"/>
      <c r="MQB72"/>
      <c r="MQC72"/>
      <c r="MQD72"/>
      <c r="MQE72"/>
      <c r="MQF72"/>
      <c r="MQG72"/>
      <c r="MQH72"/>
      <c r="MQI72"/>
      <c r="MQJ72"/>
      <c r="MQK72"/>
      <c r="MQL72"/>
      <c r="MQM72"/>
      <c r="MQN72"/>
      <c r="MQO72"/>
      <c r="MQP72"/>
      <c r="MQQ72"/>
      <c r="MQR72"/>
      <c r="MQS72"/>
      <c r="MQT72"/>
      <c r="MQU72"/>
      <c r="MQV72"/>
      <c r="MQW72"/>
      <c r="MQX72"/>
      <c r="MQY72"/>
      <c r="MQZ72"/>
      <c r="MRA72"/>
      <c r="MRB72"/>
      <c r="MRC72"/>
      <c r="MRD72"/>
      <c r="MRE72"/>
      <c r="MRF72"/>
      <c r="MRG72"/>
      <c r="MRH72"/>
      <c r="MRI72"/>
      <c r="MRJ72"/>
      <c r="MRK72"/>
      <c r="MRL72"/>
      <c r="MRM72"/>
      <c r="MRN72"/>
      <c r="MRO72"/>
      <c r="MRP72"/>
      <c r="MRQ72"/>
      <c r="MRR72"/>
      <c r="MRS72"/>
      <c r="MRT72"/>
      <c r="MRU72"/>
      <c r="MRV72"/>
      <c r="MRW72"/>
      <c r="MRX72"/>
      <c r="MRY72"/>
      <c r="MRZ72"/>
      <c r="MSA72"/>
      <c r="MSB72"/>
      <c r="MSC72"/>
      <c r="MSD72"/>
      <c r="MSE72"/>
      <c r="MSF72"/>
      <c r="MSG72"/>
      <c r="MSH72"/>
      <c r="MSI72"/>
      <c r="MSJ72"/>
      <c r="MSK72"/>
      <c r="MSL72"/>
      <c r="MSM72"/>
      <c r="MSN72"/>
      <c r="MSO72"/>
      <c r="MSP72"/>
      <c r="MSQ72"/>
      <c r="MSR72"/>
      <c r="MSS72"/>
      <c r="MST72"/>
      <c r="MSU72"/>
      <c r="MSV72"/>
      <c r="MSW72"/>
      <c r="MSX72"/>
      <c r="MSY72"/>
      <c r="MSZ72"/>
      <c r="MTA72"/>
      <c r="MTB72"/>
      <c r="MTC72"/>
      <c r="MTD72"/>
      <c r="MTE72"/>
      <c r="MTF72"/>
      <c r="MTG72"/>
      <c r="MTH72"/>
      <c r="MTI72"/>
      <c r="MTJ72"/>
      <c r="MTK72"/>
      <c r="MTL72"/>
      <c r="MTM72"/>
      <c r="MTN72"/>
      <c r="MTO72"/>
      <c r="MTP72"/>
      <c r="MTQ72"/>
      <c r="MTR72"/>
      <c r="MTS72"/>
      <c r="MTT72"/>
      <c r="MTU72"/>
      <c r="MTV72"/>
      <c r="MTW72"/>
      <c r="MTX72"/>
      <c r="MTY72"/>
      <c r="MTZ72"/>
      <c r="MUA72"/>
      <c r="MUB72"/>
      <c r="MUC72"/>
      <c r="MUD72"/>
      <c r="MUE72"/>
      <c r="MUF72"/>
      <c r="MUG72"/>
      <c r="MUH72"/>
      <c r="MUI72"/>
      <c r="MUJ72"/>
      <c r="MUK72"/>
      <c r="MUL72"/>
      <c r="MUM72"/>
      <c r="MUN72"/>
      <c r="MUO72"/>
      <c r="MUP72"/>
      <c r="MUQ72"/>
      <c r="MUR72"/>
      <c r="MUS72"/>
      <c r="MUT72"/>
      <c r="MUU72"/>
      <c r="MUV72"/>
      <c r="MUW72"/>
      <c r="MUX72"/>
      <c r="MUY72"/>
      <c r="MUZ72"/>
      <c r="MVA72"/>
      <c r="MVB72"/>
      <c r="MVC72"/>
      <c r="MVD72"/>
      <c r="MVE72"/>
      <c r="MVF72"/>
      <c r="MVG72"/>
      <c r="MVH72"/>
      <c r="MVI72"/>
      <c r="MVJ72"/>
      <c r="MVK72"/>
      <c r="MVL72"/>
      <c r="MVM72"/>
      <c r="MVN72"/>
      <c r="MVO72"/>
      <c r="MVP72"/>
      <c r="MVQ72"/>
      <c r="MVR72"/>
      <c r="MVS72"/>
      <c r="MVT72"/>
      <c r="MVU72"/>
      <c r="MVV72"/>
      <c r="MVW72"/>
      <c r="MVX72"/>
      <c r="MVY72"/>
      <c r="MVZ72"/>
      <c r="MWA72"/>
      <c r="MWB72"/>
      <c r="MWC72"/>
      <c r="MWD72"/>
      <c r="MWE72"/>
      <c r="MWF72"/>
      <c r="MWG72"/>
      <c r="MWH72"/>
      <c r="MWI72"/>
      <c r="MWJ72"/>
      <c r="MWK72"/>
      <c r="MWL72"/>
      <c r="MWM72"/>
      <c r="MWN72"/>
      <c r="MWO72"/>
      <c r="MWP72"/>
      <c r="MWQ72"/>
      <c r="MWR72"/>
      <c r="MWS72"/>
      <c r="MWT72"/>
      <c r="MWU72"/>
      <c r="MWV72"/>
      <c r="MWW72"/>
      <c r="MWX72"/>
      <c r="MWY72"/>
      <c r="MWZ72"/>
      <c r="MXA72"/>
      <c r="MXB72"/>
      <c r="MXC72"/>
      <c r="MXD72"/>
      <c r="MXE72"/>
      <c r="MXF72"/>
      <c r="MXG72"/>
      <c r="MXH72"/>
      <c r="MXI72"/>
      <c r="MXJ72"/>
      <c r="MXK72"/>
      <c r="MXL72"/>
      <c r="MXM72"/>
      <c r="MXN72"/>
      <c r="MXO72"/>
      <c r="MXP72"/>
      <c r="MXQ72"/>
      <c r="MXR72"/>
      <c r="MXS72"/>
      <c r="MXT72"/>
      <c r="MXU72"/>
      <c r="MXV72"/>
      <c r="MXW72"/>
      <c r="MXX72"/>
      <c r="MXY72"/>
      <c r="MXZ72"/>
      <c r="MYA72"/>
      <c r="MYB72"/>
      <c r="MYC72"/>
      <c r="MYD72"/>
      <c r="MYE72"/>
      <c r="MYF72"/>
      <c r="MYG72"/>
      <c r="MYH72"/>
      <c r="MYI72"/>
      <c r="MYJ72"/>
      <c r="MYK72"/>
      <c r="MYL72"/>
      <c r="MYM72"/>
      <c r="MYN72"/>
      <c r="MYO72"/>
      <c r="MYP72"/>
      <c r="MYQ72"/>
      <c r="MYR72"/>
      <c r="MYS72"/>
      <c r="MYT72"/>
      <c r="MYU72"/>
      <c r="MYV72"/>
      <c r="MYW72"/>
      <c r="MYX72"/>
      <c r="MYY72"/>
      <c r="MYZ72"/>
      <c r="MZA72"/>
      <c r="MZB72"/>
      <c r="MZC72"/>
      <c r="MZD72"/>
      <c r="MZE72"/>
      <c r="MZF72"/>
      <c r="MZG72"/>
      <c r="MZH72"/>
      <c r="MZI72"/>
      <c r="MZJ72"/>
      <c r="MZK72"/>
      <c r="MZL72"/>
      <c r="MZM72"/>
      <c r="MZN72"/>
      <c r="MZO72"/>
      <c r="MZP72"/>
      <c r="MZQ72"/>
      <c r="MZR72"/>
      <c r="MZS72"/>
      <c r="MZT72"/>
      <c r="MZU72"/>
      <c r="MZV72"/>
      <c r="MZW72"/>
      <c r="MZX72"/>
      <c r="MZY72"/>
      <c r="MZZ72"/>
      <c r="NAA72"/>
      <c r="NAB72"/>
      <c r="NAC72"/>
      <c r="NAD72"/>
      <c r="NAE72"/>
      <c r="NAF72"/>
      <c r="NAG72"/>
      <c r="NAH72"/>
      <c r="NAI72"/>
      <c r="NAJ72"/>
      <c r="NAK72"/>
      <c r="NAL72"/>
      <c r="NAM72"/>
      <c r="NAN72"/>
      <c r="NAO72"/>
      <c r="NAP72"/>
      <c r="NAQ72"/>
      <c r="NAR72"/>
      <c r="NAS72"/>
      <c r="NAT72"/>
      <c r="NAU72"/>
      <c r="NAV72"/>
      <c r="NAW72"/>
      <c r="NAX72"/>
      <c r="NAY72"/>
      <c r="NAZ72"/>
      <c r="NBA72"/>
      <c r="NBB72"/>
      <c r="NBC72"/>
      <c r="NBD72"/>
      <c r="NBE72"/>
      <c r="NBF72"/>
      <c r="NBG72"/>
      <c r="NBH72"/>
      <c r="NBI72"/>
      <c r="NBJ72"/>
      <c r="NBK72"/>
      <c r="NBL72"/>
      <c r="NBM72"/>
      <c r="NBN72"/>
      <c r="NBO72"/>
      <c r="NBP72"/>
      <c r="NBQ72"/>
      <c r="NBR72"/>
      <c r="NBS72"/>
      <c r="NBT72"/>
      <c r="NBU72"/>
      <c r="NBV72"/>
      <c r="NBW72"/>
      <c r="NBX72"/>
      <c r="NBY72"/>
      <c r="NBZ72"/>
      <c r="NCA72"/>
      <c r="NCB72"/>
      <c r="NCC72"/>
      <c r="NCD72"/>
      <c r="NCE72"/>
      <c r="NCF72"/>
      <c r="NCG72"/>
      <c r="NCH72"/>
      <c r="NCI72"/>
      <c r="NCJ72"/>
      <c r="NCK72"/>
      <c r="NCL72"/>
      <c r="NCM72"/>
      <c r="NCN72"/>
      <c r="NCO72"/>
      <c r="NCP72"/>
      <c r="NCQ72"/>
      <c r="NCR72"/>
      <c r="NCS72"/>
      <c r="NCT72"/>
      <c r="NCU72"/>
      <c r="NCV72"/>
      <c r="NCW72"/>
      <c r="NCX72"/>
      <c r="NCY72"/>
      <c r="NCZ72"/>
      <c r="NDA72"/>
      <c r="NDB72"/>
      <c r="NDC72"/>
      <c r="NDD72"/>
      <c r="NDE72"/>
      <c r="NDF72"/>
      <c r="NDG72"/>
      <c r="NDH72"/>
      <c r="NDI72"/>
      <c r="NDJ72"/>
      <c r="NDK72"/>
      <c r="NDL72"/>
      <c r="NDM72"/>
      <c r="NDN72"/>
      <c r="NDO72"/>
      <c r="NDP72"/>
      <c r="NDQ72"/>
      <c r="NDR72"/>
      <c r="NDS72"/>
      <c r="NDT72"/>
      <c r="NDU72"/>
      <c r="NDV72"/>
      <c r="NDW72"/>
      <c r="NDX72"/>
      <c r="NDY72"/>
      <c r="NDZ72"/>
      <c r="NEA72"/>
      <c r="NEB72"/>
      <c r="NEC72"/>
      <c r="NED72"/>
      <c r="NEE72"/>
      <c r="NEF72"/>
      <c r="NEG72"/>
      <c r="NEH72"/>
      <c r="NEI72"/>
      <c r="NEJ72"/>
      <c r="NEK72"/>
      <c r="NEL72"/>
      <c r="NEM72"/>
      <c r="NEN72"/>
      <c r="NEO72"/>
      <c r="NEP72"/>
      <c r="NEQ72"/>
      <c r="NER72"/>
      <c r="NES72"/>
      <c r="NET72"/>
      <c r="NEU72"/>
      <c r="NEV72"/>
      <c r="NEW72"/>
      <c r="NEX72"/>
      <c r="NEY72"/>
      <c r="NEZ72"/>
      <c r="NFA72"/>
      <c r="NFB72"/>
      <c r="NFC72"/>
      <c r="NFD72"/>
      <c r="NFE72"/>
      <c r="NFF72"/>
      <c r="NFG72"/>
      <c r="NFH72"/>
      <c r="NFI72"/>
      <c r="NFJ72"/>
      <c r="NFK72"/>
      <c r="NFL72"/>
      <c r="NFM72"/>
      <c r="NFN72"/>
      <c r="NFO72"/>
      <c r="NFP72"/>
      <c r="NFQ72"/>
      <c r="NFR72"/>
      <c r="NFS72"/>
      <c r="NFT72"/>
      <c r="NFU72"/>
      <c r="NFV72"/>
      <c r="NFW72"/>
      <c r="NFX72"/>
      <c r="NFY72"/>
      <c r="NFZ72"/>
      <c r="NGA72"/>
      <c r="NGB72"/>
      <c r="NGC72"/>
      <c r="NGD72"/>
      <c r="NGE72"/>
      <c r="NGF72"/>
      <c r="NGG72"/>
      <c r="NGH72"/>
      <c r="NGI72"/>
      <c r="NGJ72"/>
      <c r="NGK72"/>
      <c r="NGL72"/>
      <c r="NGM72"/>
      <c r="NGN72"/>
      <c r="NGO72"/>
      <c r="NGP72"/>
      <c r="NGQ72"/>
      <c r="NGR72"/>
      <c r="NGS72"/>
      <c r="NGT72"/>
      <c r="NGU72"/>
      <c r="NGV72"/>
      <c r="NGW72"/>
      <c r="NGX72"/>
      <c r="NGY72"/>
      <c r="NGZ72"/>
      <c r="NHA72"/>
      <c r="NHB72"/>
      <c r="NHC72"/>
      <c r="NHD72"/>
      <c r="NHE72"/>
      <c r="NHF72"/>
      <c r="NHG72"/>
      <c r="NHH72"/>
      <c r="NHI72"/>
      <c r="NHJ72"/>
      <c r="NHK72"/>
      <c r="NHL72"/>
      <c r="NHM72"/>
      <c r="NHN72"/>
      <c r="NHO72"/>
      <c r="NHP72"/>
      <c r="NHQ72"/>
      <c r="NHR72"/>
      <c r="NHS72"/>
      <c r="NHT72"/>
      <c r="NHU72"/>
      <c r="NHV72"/>
      <c r="NHW72"/>
      <c r="NHX72"/>
      <c r="NHY72"/>
      <c r="NHZ72"/>
      <c r="NIA72"/>
      <c r="NIB72"/>
      <c r="NIC72"/>
      <c r="NID72"/>
      <c r="NIE72"/>
      <c r="NIF72"/>
      <c r="NIG72"/>
      <c r="NIH72"/>
      <c r="NII72"/>
      <c r="NIJ72"/>
      <c r="NIK72"/>
      <c r="NIL72"/>
      <c r="NIM72"/>
      <c r="NIN72"/>
      <c r="NIO72"/>
      <c r="NIP72"/>
      <c r="NIQ72"/>
      <c r="NIR72"/>
      <c r="NIS72"/>
      <c r="NIT72"/>
      <c r="NIU72"/>
      <c r="NIV72"/>
      <c r="NIW72"/>
      <c r="NIX72"/>
      <c r="NIY72"/>
      <c r="NIZ72"/>
      <c r="NJA72"/>
      <c r="NJB72"/>
      <c r="NJC72"/>
      <c r="NJD72"/>
      <c r="NJE72"/>
      <c r="NJF72"/>
      <c r="NJG72"/>
      <c r="NJH72"/>
      <c r="NJI72"/>
      <c r="NJJ72"/>
      <c r="NJK72"/>
      <c r="NJL72"/>
      <c r="NJM72"/>
      <c r="NJN72"/>
      <c r="NJO72"/>
      <c r="NJP72"/>
      <c r="NJQ72"/>
      <c r="NJR72"/>
      <c r="NJS72"/>
      <c r="NJT72"/>
      <c r="NJU72"/>
      <c r="NJV72"/>
      <c r="NJW72"/>
      <c r="NJX72"/>
      <c r="NJY72"/>
      <c r="NJZ72"/>
      <c r="NKA72"/>
      <c r="NKB72"/>
      <c r="NKC72"/>
      <c r="NKD72"/>
      <c r="NKE72"/>
      <c r="NKF72"/>
      <c r="NKG72"/>
      <c r="NKH72"/>
      <c r="NKI72"/>
      <c r="NKJ72"/>
      <c r="NKK72"/>
      <c r="NKL72"/>
      <c r="NKM72"/>
      <c r="NKN72"/>
      <c r="NKO72"/>
      <c r="NKP72"/>
      <c r="NKQ72"/>
      <c r="NKR72"/>
      <c r="NKS72"/>
      <c r="NKT72"/>
      <c r="NKU72"/>
      <c r="NKV72"/>
      <c r="NKW72"/>
      <c r="NKX72"/>
      <c r="NKY72"/>
      <c r="NKZ72"/>
      <c r="NLA72"/>
      <c r="NLB72"/>
      <c r="NLC72"/>
      <c r="NLD72"/>
      <c r="NLE72"/>
      <c r="NLF72"/>
      <c r="NLG72"/>
      <c r="NLH72"/>
      <c r="NLI72"/>
      <c r="NLJ72"/>
      <c r="NLK72"/>
      <c r="NLL72"/>
      <c r="NLM72"/>
      <c r="NLN72"/>
      <c r="NLO72"/>
      <c r="NLP72"/>
      <c r="NLQ72"/>
      <c r="NLR72"/>
      <c r="NLS72"/>
      <c r="NLT72"/>
      <c r="NLU72"/>
      <c r="NLV72"/>
      <c r="NLW72"/>
      <c r="NLX72"/>
      <c r="NLY72"/>
      <c r="NLZ72"/>
      <c r="NMA72"/>
      <c r="NMB72"/>
      <c r="NMC72"/>
      <c r="NMD72"/>
      <c r="NME72"/>
      <c r="NMF72"/>
      <c r="NMG72"/>
      <c r="NMH72"/>
      <c r="NMI72"/>
      <c r="NMJ72"/>
      <c r="NMK72"/>
      <c r="NML72"/>
      <c r="NMM72"/>
      <c r="NMN72"/>
      <c r="NMO72"/>
      <c r="NMP72"/>
      <c r="NMQ72"/>
      <c r="NMR72"/>
      <c r="NMS72"/>
      <c r="NMT72"/>
      <c r="NMU72"/>
      <c r="NMV72"/>
      <c r="NMW72"/>
      <c r="NMX72"/>
      <c r="NMY72"/>
      <c r="NMZ72"/>
      <c r="NNA72"/>
      <c r="NNB72"/>
      <c r="NNC72"/>
      <c r="NND72"/>
      <c r="NNE72"/>
      <c r="NNF72"/>
      <c r="NNG72"/>
      <c r="NNH72"/>
      <c r="NNI72"/>
      <c r="NNJ72"/>
      <c r="NNK72"/>
      <c r="NNL72"/>
      <c r="NNM72"/>
      <c r="NNN72"/>
      <c r="NNO72"/>
      <c r="NNP72"/>
      <c r="NNQ72"/>
      <c r="NNR72"/>
      <c r="NNS72"/>
      <c r="NNT72"/>
      <c r="NNU72"/>
      <c r="NNV72"/>
      <c r="NNW72"/>
      <c r="NNX72"/>
      <c r="NNY72"/>
      <c r="NNZ72"/>
      <c r="NOA72"/>
      <c r="NOB72"/>
      <c r="NOC72"/>
      <c r="NOD72"/>
      <c r="NOE72"/>
      <c r="NOF72"/>
      <c r="NOG72"/>
      <c r="NOH72"/>
      <c r="NOI72"/>
      <c r="NOJ72"/>
      <c r="NOK72"/>
      <c r="NOL72"/>
      <c r="NOM72"/>
      <c r="NON72"/>
      <c r="NOO72"/>
      <c r="NOP72"/>
      <c r="NOQ72"/>
      <c r="NOR72"/>
      <c r="NOS72"/>
      <c r="NOT72"/>
      <c r="NOU72"/>
      <c r="NOV72"/>
      <c r="NOW72"/>
      <c r="NOX72"/>
      <c r="NOY72"/>
      <c r="NOZ72"/>
      <c r="NPA72"/>
      <c r="NPB72"/>
      <c r="NPC72"/>
      <c r="NPD72"/>
      <c r="NPE72"/>
      <c r="NPF72"/>
      <c r="NPG72"/>
      <c r="NPH72"/>
      <c r="NPI72"/>
      <c r="NPJ72"/>
      <c r="NPK72"/>
      <c r="NPL72"/>
      <c r="NPM72"/>
      <c r="NPN72"/>
      <c r="NPO72"/>
      <c r="NPP72"/>
      <c r="NPQ72"/>
      <c r="NPR72"/>
      <c r="NPS72"/>
      <c r="NPT72"/>
      <c r="NPU72"/>
      <c r="NPV72"/>
      <c r="NPW72"/>
      <c r="NPX72"/>
      <c r="NPY72"/>
      <c r="NPZ72"/>
      <c r="NQA72"/>
      <c r="NQB72"/>
      <c r="NQC72"/>
      <c r="NQD72"/>
      <c r="NQE72"/>
      <c r="NQF72"/>
      <c r="NQG72"/>
      <c r="NQH72"/>
      <c r="NQI72"/>
      <c r="NQJ72"/>
      <c r="NQK72"/>
      <c r="NQL72"/>
      <c r="NQM72"/>
      <c r="NQN72"/>
      <c r="NQO72"/>
      <c r="NQP72"/>
      <c r="NQQ72"/>
      <c r="NQR72"/>
      <c r="NQS72"/>
      <c r="NQT72"/>
      <c r="NQU72"/>
      <c r="NQV72"/>
      <c r="NQW72"/>
      <c r="NQX72"/>
      <c r="NQY72"/>
      <c r="NQZ72"/>
      <c r="NRA72"/>
      <c r="NRB72"/>
      <c r="NRC72"/>
      <c r="NRD72"/>
      <c r="NRE72"/>
      <c r="NRF72"/>
      <c r="NRG72"/>
      <c r="NRH72"/>
      <c r="NRI72"/>
      <c r="NRJ72"/>
      <c r="NRK72"/>
      <c r="NRL72"/>
      <c r="NRM72"/>
      <c r="NRN72"/>
      <c r="NRO72"/>
      <c r="NRP72"/>
      <c r="NRQ72"/>
      <c r="NRR72"/>
      <c r="NRS72"/>
      <c r="NRT72"/>
      <c r="NRU72"/>
      <c r="NRV72"/>
      <c r="NRW72"/>
      <c r="NRX72"/>
      <c r="NRY72"/>
      <c r="NRZ72"/>
      <c r="NSA72"/>
      <c r="NSB72"/>
      <c r="NSC72"/>
      <c r="NSD72"/>
      <c r="NSE72"/>
      <c r="NSF72"/>
      <c r="NSG72"/>
      <c r="NSH72"/>
      <c r="NSI72"/>
      <c r="NSJ72"/>
      <c r="NSK72"/>
      <c r="NSL72"/>
      <c r="NSM72"/>
      <c r="NSN72"/>
      <c r="NSO72"/>
      <c r="NSP72"/>
      <c r="NSQ72"/>
      <c r="NSR72"/>
      <c r="NSS72"/>
      <c r="NST72"/>
      <c r="NSU72"/>
      <c r="NSV72"/>
      <c r="NSW72"/>
      <c r="NSX72"/>
      <c r="NSY72"/>
      <c r="NSZ72"/>
      <c r="NTA72"/>
      <c r="NTB72"/>
      <c r="NTC72"/>
      <c r="NTD72"/>
      <c r="NTE72"/>
      <c r="NTF72"/>
      <c r="NTG72"/>
      <c r="NTH72"/>
      <c r="NTI72"/>
      <c r="NTJ72"/>
      <c r="NTK72"/>
      <c r="NTL72"/>
      <c r="NTM72"/>
      <c r="NTN72"/>
      <c r="NTO72"/>
      <c r="NTP72"/>
      <c r="NTQ72"/>
      <c r="NTR72"/>
      <c r="NTS72"/>
      <c r="NTT72"/>
      <c r="NTU72"/>
      <c r="NTV72"/>
      <c r="NTW72"/>
      <c r="NTX72"/>
      <c r="NTY72"/>
      <c r="NTZ72"/>
      <c r="NUA72"/>
      <c r="NUB72"/>
      <c r="NUC72"/>
      <c r="NUD72"/>
      <c r="NUE72"/>
      <c r="NUF72"/>
      <c r="NUG72"/>
      <c r="NUH72"/>
      <c r="NUI72"/>
      <c r="NUJ72"/>
      <c r="NUK72"/>
      <c r="NUL72"/>
      <c r="NUM72"/>
      <c r="NUN72"/>
      <c r="NUO72"/>
      <c r="NUP72"/>
      <c r="NUQ72"/>
      <c r="NUR72"/>
      <c r="NUS72"/>
      <c r="NUT72"/>
      <c r="NUU72"/>
      <c r="NUV72"/>
      <c r="NUW72"/>
      <c r="NUX72"/>
      <c r="NUY72"/>
      <c r="NUZ72"/>
      <c r="NVA72"/>
      <c r="NVB72"/>
      <c r="NVC72"/>
      <c r="NVD72"/>
      <c r="NVE72"/>
      <c r="NVF72"/>
      <c r="NVG72"/>
      <c r="NVH72"/>
      <c r="NVI72"/>
      <c r="NVJ72"/>
      <c r="NVK72"/>
      <c r="NVL72"/>
      <c r="NVM72"/>
      <c r="NVN72"/>
      <c r="NVO72"/>
      <c r="NVP72"/>
      <c r="NVQ72"/>
      <c r="NVR72"/>
      <c r="NVS72"/>
      <c r="NVT72"/>
      <c r="NVU72"/>
      <c r="NVV72"/>
      <c r="NVW72"/>
      <c r="NVX72"/>
      <c r="NVY72"/>
      <c r="NVZ72"/>
      <c r="NWA72"/>
      <c r="NWB72"/>
      <c r="NWC72"/>
      <c r="NWD72"/>
      <c r="NWE72"/>
      <c r="NWF72"/>
      <c r="NWG72"/>
      <c r="NWH72"/>
      <c r="NWI72"/>
      <c r="NWJ72"/>
      <c r="NWK72"/>
      <c r="NWL72"/>
      <c r="NWM72"/>
      <c r="NWN72"/>
      <c r="NWO72"/>
      <c r="NWP72"/>
      <c r="NWQ72"/>
      <c r="NWR72"/>
      <c r="NWS72"/>
      <c r="NWT72"/>
      <c r="NWU72"/>
      <c r="NWV72"/>
      <c r="NWW72"/>
      <c r="NWX72"/>
      <c r="NWY72"/>
      <c r="NWZ72"/>
      <c r="NXA72"/>
      <c r="NXB72"/>
      <c r="NXC72"/>
      <c r="NXD72"/>
      <c r="NXE72"/>
      <c r="NXF72"/>
      <c r="NXG72"/>
      <c r="NXH72"/>
      <c r="NXI72"/>
      <c r="NXJ72"/>
      <c r="NXK72"/>
      <c r="NXL72"/>
      <c r="NXM72"/>
      <c r="NXN72"/>
      <c r="NXO72"/>
      <c r="NXP72"/>
      <c r="NXQ72"/>
      <c r="NXR72"/>
      <c r="NXS72"/>
      <c r="NXT72"/>
      <c r="NXU72"/>
      <c r="NXV72"/>
      <c r="NXW72"/>
      <c r="NXX72"/>
      <c r="NXY72"/>
      <c r="NXZ72"/>
      <c r="NYA72"/>
      <c r="NYB72"/>
      <c r="NYC72"/>
      <c r="NYD72"/>
      <c r="NYE72"/>
      <c r="NYF72"/>
      <c r="NYG72"/>
      <c r="NYH72"/>
      <c r="NYI72"/>
      <c r="NYJ72"/>
      <c r="NYK72"/>
      <c r="NYL72"/>
      <c r="NYM72"/>
      <c r="NYN72"/>
      <c r="NYO72"/>
      <c r="NYP72"/>
      <c r="NYQ72"/>
      <c r="NYR72"/>
      <c r="NYS72"/>
      <c r="NYT72"/>
      <c r="NYU72"/>
      <c r="NYV72"/>
      <c r="NYW72"/>
      <c r="NYX72"/>
      <c r="NYY72"/>
      <c r="NYZ72"/>
      <c r="NZA72"/>
      <c r="NZB72"/>
      <c r="NZC72"/>
      <c r="NZD72"/>
      <c r="NZE72"/>
      <c r="NZF72"/>
      <c r="NZG72"/>
      <c r="NZH72"/>
      <c r="NZI72"/>
      <c r="NZJ72"/>
      <c r="NZK72"/>
      <c r="NZL72"/>
      <c r="NZM72"/>
      <c r="NZN72"/>
      <c r="NZO72"/>
      <c r="NZP72"/>
      <c r="NZQ72"/>
      <c r="NZR72"/>
      <c r="NZS72"/>
      <c r="NZT72"/>
      <c r="NZU72"/>
      <c r="NZV72"/>
      <c r="NZW72"/>
      <c r="NZX72"/>
      <c r="NZY72"/>
      <c r="NZZ72"/>
      <c r="OAA72"/>
      <c r="OAB72"/>
      <c r="OAC72"/>
      <c r="OAD72"/>
      <c r="OAE72"/>
      <c r="OAF72"/>
      <c r="OAG72"/>
      <c r="OAH72"/>
      <c r="OAI72"/>
      <c r="OAJ72"/>
      <c r="OAK72"/>
      <c r="OAL72"/>
      <c r="OAM72"/>
      <c r="OAN72"/>
      <c r="OAO72"/>
      <c r="OAP72"/>
      <c r="OAQ72"/>
      <c r="OAR72"/>
      <c r="OAS72"/>
      <c r="OAT72"/>
      <c r="OAU72"/>
      <c r="OAV72"/>
      <c r="OAW72"/>
      <c r="OAX72"/>
      <c r="OAY72"/>
      <c r="OAZ72"/>
      <c r="OBA72"/>
      <c r="OBB72"/>
      <c r="OBC72"/>
      <c r="OBD72"/>
      <c r="OBE72"/>
      <c r="OBF72"/>
      <c r="OBG72"/>
      <c r="OBH72"/>
      <c r="OBI72"/>
      <c r="OBJ72"/>
      <c r="OBK72"/>
      <c r="OBL72"/>
      <c r="OBM72"/>
      <c r="OBN72"/>
      <c r="OBO72"/>
      <c r="OBP72"/>
      <c r="OBQ72"/>
      <c r="OBR72"/>
      <c r="OBS72"/>
      <c r="OBT72"/>
      <c r="OBU72"/>
      <c r="OBV72"/>
      <c r="OBW72"/>
      <c r="OBX72"/>
      <c r="OBY72"/>
      <c r="OBZ72"/>
      <c r="OCA72"/>
      <c r="OCB72"/>
      <c r="OCC72"/>
      <c r="OCD72"/>
      <c r="OCE72"/>
      <c r="OCF72"/>
      <c r="OCG72"/>
      <c r="OCH72"/>
      <c r="OCI72"/>
      <c r="OCJ72"/>
      <c r="OCK72"/>
      <c r="OCL72"/>
      <c r="OCM72"/>
      <c r="OCN72"/>
      <c r="OCO72"/>
      <c r="OCP72"/>
      <c r="OCQ72"/>
      <c r="OCR72"/>
      <c r="OCS72"/>
      <c r="OCT72"/>
      <c r="OCU72"/>
      <c r="OCV72"/>
      <c r="OCW72"/>
      <c r="OCX72"/>
      <c r="OCY72"/>
      <c r="OCZ72"/>
      <c r="ODA72"/>
      <c r="ODB72"/>
      <c r="ODC72"/>
      <c r="ODD72"/>
      <c r="ODE72"/>
      <c r="ODF72"/>
      <c r="ODG72"/>
      <c r="ODH72"/>
      <c r="ODI72"/>
      <c r="ODJ72"/>
      <c r="ODK72"/>
      <c r="ODL72"/>
      <c r="ODM72"/>
      <c r="ODN72"/>
      <c r="ODO72"/>
      <c r="ODP72"/>
      <c r="ODQ72"/>
      <c r="ODR72"/>
      <c r="ODS72"/>
      <c r="ODT72"/>
      <c r="ODU72"/>
      <c r="ODV72"/>
      <c r="ODW72"/>
      <c r="ODX72"/>
      <c r="ODY72"/>
      <c r="ODZ72"/>
      <c r="OEA72"/>
      <c r="OEB72"/>
      <c r="OEC72"/>
      <c r="OED72"/>
      <c r="OEE72"/>
      <c r="OEF72"/>
      <c r="OEG72"/>
      <c r="OEH72"/>
      <c r="OEI72"/>
      <c r="OEJ72"/>
      <c r="OEK72"/>
      <c r="OEL72"/>
      <c r="OEM72"/>
      <c r="OEN72"/>
      <c r="OEO72"/>
      <c r="OEP72"/>
      <c r="OEQ72"/>
      <c r="OER72"/>
      <c r="OES72"/>
      <c r="OET72"/>
      <c r="OEU72"/>
      <c r="OEV72"/>
      <c r="OEW72"/>
      <c r="OEX72"/>
      <c r="OEY72"/>
      <c r="OEZ72"/>
      <c r="OFA72"/>
      <c r="OFB72"/>
      <c r="OFC72"/>
      <c r="OFD72"/>
      <c r="OFE72"/>
      <c r="OFF72"/>
      <c r="OFG72"/>
      <c r="OFH72"/>
      <c r="OFI72"/>
      <c r="OFJ72"/>
      <c r="OFK72"/>
      <c r="OFL72"/>
      <c r="OFM72"/>
      <c r="OFN72"/>
      <c r="OFO72"/>
      <c r="OFP72"/>
      <c r="OFQ72"/>
      <c r="OFR72"/>
      <c r="OFS72"/>
      <c r="OFT72"/>
      <c r="OFU72"/>
      <c r="OFV72"/>
      <c r="OFW72"/>
      <c r="OFX72"/>
      <c r="OFY72"/>
      <c r="OFZ72"/>
      <c r="OGA72"/>
      <c r="OGB72"/>
      <c r="OGC72"/>
      <c r="OGD72"/>
      <c r="OGE72"/>
      <c r="OGF72"/>
      <c r="OGG72"/>
      <c r="OGH72"/>
      <c r="OGI72"/>
      <c r="OGJ72"/>
      <c r="OGK72"/>
      <c r="OGL72"/>
      <c r="OGM72"/>
      <c r="OGN72"/>
      <c r="OGO72"/>
      <c r="OGP72"/>
      <c r="OGQ72"/>
      <c r="OGR72"/>
      <c r="OGS72"/>
      <c r="OGT72"/>
      <c r="OGU72"/>
      <c r="OGV72"/>
      <c r="OGW72"/>
      <c r="OGX72"/>
      <c r="OGY72"/>
      <c r="OGZ72"/>
      <c r="OHA72"/>
      <c r="OHB72"/>
      <c r="OHC72"/>
      <c r="OHD72"/>
      <c r="OHE72"/>
      <c r="OHF72"/>
      <c r="OHG72"/>
      <c r="OHH72"/>
      <c r="OHI72"/>
      <c r="OHJ72"/>
      <c r="OHK72"/>
      <c r="OHL72"/>
      <c r="OHM72"/>
      <c r="OHN72"/>
      <c r="OHO72"/>
      <c r="OHP72"/>
      <c r="OHQ72"/>
      <c r="OHR72"/>
      <c r="OHS72"/>
      <c r="OHT72"/>
      <c r="OHU72"/>
      <c r="OHV72"/>
      <c r="OHW72"/>
      <c r="OHX72"/>
      <c r="OHY72"/>
      <c r="OHZ72"/>
      <c r="OIA72"/>
      <c r="OIB72"/>
      <c r="OIC72"/>
      <c r="OID72"/>
      <c r="OIE72"/>
      <c r="OIF72"/>
      <c r="OIG72"/>
      <c r="OIH72"/>
      <c r="OII72"/>
      <c r="OIJ72"/>
      <c r="OIK72"/>
      <c r="OIL72"/>
      <c r="OIM72"/>
      <c r="OIN72"/>
      <c r="OIO72"/>
      <c r="OIP72"/>
      <c r="OIQ72"/>
      <c r="OIR72"/>
      <c r="OIS72"/>
      <c r="OIT72"/>
      <c r="OIU72"/>
      <c r="OIV72"/>
      <c r="OIW72"/>
      <c r="OIX72"/>
      <c r="OIY72"/>
      <c r="OIZ72"/>
      <c r="OJA72"/>
      <c r="OJB72"/>
      <c r="OJC72"/>
      <c r="OJD72"/>
      <c r="OJE72"/>
      <c r="OJF72"/>
      <c r="OJG72"/>
      <c r="OJH72"/>
      <c r="OJI72"/>
      <c r="OJJ72"/>
      <c r="OJK72"/>
      <c r="OJL72"/>
      <c r="OJM72"/>
      <c r="OJN72"/>
      <c r="OJO72"/>
      <c r="OJP72"/>
      <c r="OJQ72"/>
      <c r="OJR72"/>
      <c r="OJS72"/>
      <c r="OJT72"/>
      <c r="OJU72"/>
      <c r="OJV72"/>
      <c r="OJW72"/>
      <c r="OJX72"/>
      <c r="OJY72"/>
      <c r="OJZ72"/>
      <c r="OKA72"/>
      <c r="OKB72"/>
      <c r="OKC72"/>
      <c r="OKD72"/>
      <c r="OKE72"/>
      <c r="OKF72"/>
      <c r="OKG72"/>
      <c r="OKH72"/>
      <c r="OKI72"/>
      <c r="OKJ72"/>
      <c r="OKK72"/>
      <c r="OKL72"/>
      <c r="OKM72"/>
      <c r="OKN72"/>
      <c r="OKO72"/>
      <c r="OKP72"/>
      <c r="OKQ72"/>
      <c r="OKR72"/>
      <c r="OKS72"/>
      <c r="OKT72"/>
      <c r="OKU72"/>
      <c r="OKV72"/>
      <c r="OKW72"/>
      <c r="OKX72"/>
      <c r="OKY72"/>
      <c r="OKZ72"/>
      <c r="OLA72"/>
      <c r="OLB72"/>
      <c r="OLC72"/>
      <c r="OLD72"/>
      <c r="OLE72"/>
      <c r="OLF72"/>
      <c r="OLG72"/>
      <c r="OLH72"/>
      <c r="OLI72"/>
      <c r="OLJ72"/>
      <c r="OLK72"/>
      <c r="OLL72"/>
      <c r="OLM72"/>
      <c r="OLN72"/>
      <c r="OLO72"/>
      <c r="OLP72"/>
      <c r="OLQ72"/>
      <c r="OLR72"/>
      <c r="OLS72"/>
      <c r="OLT72"/>
      <c r="OLU72"/>
      <c r="OLV72"/>
      <c r="OLW72"/>
      <c r="OLX72"/>
      <c r="OLY72"/>
      <c r="OLZ72"/>
      <c r="OMA72"/>
      <c r="OMB72"/>
      <c r="OMC72"/>
      <c r="OMD72"/>
      <c r="OME72"/>
      <c r="OMF72"/>
      <c r="OMG72"/>
      <c r="OMH72"/>
      <c r="OMI72"/>
      <c r="OMJ72"/>
      <c r="OMK72"/>
      <c r="OML72"/>
      <c r="OMM72"/>
      <c r="OMN72"/>
      <c r="OMO72"/>
      <c r="OMP72"/>
      <c r="OMQ72"/>
      <c r="OMR72"/>
      <c r="OMS72"/>
      <c r="OMT72"/>
      <c r="OMU72"/>
      <c r="OMV72"/>
      <c r="OMW72"/>
      <c r="OMX72"/>
      <c r="OMY72"/>
      <c r="OMZ72"/>
      <c r="ONA72"/>
      <c r="ONB72"/>
      <c r="ONC72"/>
      <c r="OND72"/>
      <c r="ONE72"/>
      <c r="ONF72"/>
      <c r="ONG72"/>
      <c r="ONH72"/>
      <c r="ONI72"/>
      <c r="ONJ72"/>
      <c r="ONK72"/>
      <c r="ONL72"/>
      <c r="ONM72"/>
      <c r="ONN72"/>
      <c r="ONO72"/>
      <c r="ONP72"/>
      <c r="ONQ72"/>
      <c r="ONR72"/>
      <c r="ONS72"/>
      <c r="ONT72"/>
      <c r="ONU72"/>
      <c r="ONV72"/>
      <c r="ONW72"/>
      <c r="ONX72"/>
      <c r="ONY72"/>
      <c r="ONZ72"/>
      <c r="OOA72"/>
      <c r="OOB72"/>
      <c r="OOC72"/>
      <c r="OOD72"/>
      <c r="OOE72"/>
      <c r="OOF72"/>
      <c r="OOG72"/>
      <c r="OOH72"/>
      <c r="OOI72"/>
      <c r="OOJ72"/>
      <c r="OOK72"/>
      <c r="OOL72"/>
      <c r="OOM72"/>
      <c r="OON72"/>
      <c r="OOO72"/>
      <c r="OOP72"/>
      <c r="OOQ72"/>
      <c r="OOR72"/>
      <c r="OOS72"/>
      <c r="OOT72"/>
      <c r="OOU72"/>
      <c r="OOV72"/>
      <c r="OOW72"/>
      <c r="OOX72"/>
      <c r="OOY72"/>
      <c r="OOZ72"/>
      <c r="OPA72"/>
      <c r="OPB72"/>
      <c r="OPC72"/>
      <c r="OPD72"/>
      <c r="OPE72"/>
      <c r="OPF72"/>
      <c r="OPG72"/>
      <c r="OPH72"/>
      <c r="OPI72"/>
      <c r="OPJ72"/>
      <c r="OPK72"/>
      <c r="OPL72"/>
      <c r="OPM72"/>
      <c r="OPN72"/>
      <c r="OPO72"/>
      <c r="OPP72"/>
      <c r="OPQ72"/>
      <c r="OPR72"/>
      <c r="OPS72"/>
      <c r="OPT72"/>
      <c r="OPU72"/>
      <c r="OPV72"/>
      <c r="OPW72"/>
      <c r="OPX72"/>
      <c r="OPY72"/>
      <c r="OPZ72"/>
      <c r="OQA72"/>
      <c r="OQB72"/>
      <c r="OQC72"/>
      <c r="OQD72"/>
      <c r="OQE72"/>
      <c r="OQF72"/>
      <c r="OQG72"/>
      <c r="OQH72"/>
      <c r="OQI72"/>
      <c r="OQJ72"/>
      <c r="OQK72"/>
      <c r="OQL72"/>
      <c r="OQM72"/>
      <c r="OQN72"/>
      <c r="OQO72"/>
      <c r="OQP72"/>
      <c r="OQQ72"/>
      <c r="OQR72"/>
      <c r="OQS72"/>
      <c r="OQT72"/>
      <c r="OQU72"/>
      <c r="OQV72"/>
      <c r="OQW72"/>
      <c r="OQX72"/>
      <c r="OQY72"/>
      <c r="OQZ72"/>
      <c r="ORA72"/>
      <c r="ORB72"/>
      <c r="ORC72"/>
      <c r="ORD72"/>
      <c r="ORE72"/>
      <c r="ORF72"/>
      <c r="ORG72"/>
      <c r="ORH72"/>
      <c r="ORI72"/>
      <c r="ORJ72"/>
      <c r="ORK72"/>
      <c r="ORL72"/>
      <c r="ORM72"/>
      <c r="ORN72"/>
      <c r="ORO72"/>
      <c r="ORP72"/>
      <c r="ORQ72"/>
      <c r="ORR72"/>
      <c r="ORS72"/>
      <c r="ORT72"/>
      <c r="ORU72"/>
      <c r="ORV72"/>
      <c r="ORW72"/>
      <c r="ORX72"/>
      <c r="ORY72"/>
      <c r="ORZ72"/>
      <c r="OSA72"/>
      <c r="OSB72"/>
      <c r="OSC72"/>
      <c r="OSD72"/>
      <c r="OSE72"/>
      <c r="OSF72"/>
      <c r="OSG72"/>
      <c r="OSH72"/>
      <c r="OSI72"/>
      <c r="OSJ72"/>
      <c r="OSK72"/>
      <c r="OSL72"/>
      <c r="OSM72"/>
      <c r="OSN72"/>
      <c r="OSO72"/>
      <c r="OSP72"/>
      <c r="OSQ72"/>
      <c r="OSR72"/>
      <c r="OSS72"/>
      <c r="OST72"/>
      <c r="OSU72"/>
      <c r="OSV72"/>
      <c r="OSW72"/>
      <c r="OSX72"/>
      <c r="OSY72"/>
      <c r="OSZ72"/>
      <c r="OTA72"/>
      <c r="OTB72"/>
      <c r="OTC72"/>
      <c r="OTD72"/>
      <c r="OTE72"/>
      <c r="OTF72"/>
      <c r="OTG72"/>
      <c r="OTH72"/>
      <c r="OTI72"/>
      <c r="OTJ72"/>
      <c r="OTK72"/>
      <c r="OTL72"/>
      <c r="OTM72"/>
      <c r="OTN72"/>
      <c r="OTO72"/>
      <c r="OTP72"/>
      <c r="OTQ72"/>
      <c r="OTR72"/>
      <c r="OTS72"/>
      <c r="OTT72"/>
      <c r="OTU72"/>
      <c r="OTV72"/>
      <c r="OTW72"/>
      <c r="OTX72"/>
      <c r="OTY72"/>
      <c r="OTZ72"/>
      <c r="OUA72"/>
      <c r="OUB72"/>
      <c r="OUC72"/>
      <c r="OUD72"/>
      <c r="OUE72"/>
      <c r="OUF72"/>
      <c r="OUG72"/>
      <c r="OUH72"/>
      <c r="OUI72"/>
      <c r="OUJ72"/>
      <c r="OUK72"/>
      <c r="OUL72"/>
      <c r="OUM72"/>
      <c r="OUN72"/>
      <c r="OUO72"/>
      <c r="OUP72"/>
      <c r="OUQ72"/>
      <c r="OUR72"/>
      <c r="OUS72"/>
      <c r="OUT72"/>
      <c r="OUU72"/>
      <c r="OUV72"/>
      <c r="OUW72"/>
      <c r="OUX72"/>
      <c r="OUY72"/>
      <c r="OUZ72"/>
      <c r="OVA72"/>
      <c r="OVB72"/>
      <c r="OVC72"/>
      <c r="OVD72"/>
      <c r="OVE72"/>
      <c r="OVF72"/>
      <c r="OVG72"/>
      <c r="OVH72"/>
      <c r="OVI72"/>
      <c r="OVJ72"/>
      <c r="OVK72"/>
      <c r="OVL72"/>
      <c r="OVM72"/>
      <c r="OVN72"/>
      <c r="OVO72"/>
      <c r="OVP72"/>
      <c r="OVQ72"/>
      <c r="OVR72"/>
      <c r="OVS72"/>
      <c r="OVT72"/>
      <c r="OVU72"/>
      <c r="OVV72"/>
      <c r="OVW72"/>
      <c r="OVX72"/>
      <c r="OVY72"/>
      <c r="OVZ72"/>
      <c r="OWA72"/>
      <c r="OWB72"/>
      <c r="OWC72"/>
      <c r="OWD72"/>
      <c r="OWE72"/>
      <c r="OWF72"/>
      <c r="OWG72"/>
      <c r="OWH72"/>
      <c r="OWI72"/>
      <c r="OWJ72"/>
      <c r="OWK72"/>
      <c r="OWL72"/>
      <c r="OWM72"/>
      <c r="OWN72"/>
      <c r="OWO72"/>
      <c r="OWP72"/>
      <c r="OWQ72"/>
      <c r="OWR72"/>
      <c r="OWS72"/>
      <c r="OWT72"/>
      <c r="OWU72"/>
      <c r="OWV72"/>
      <c r="OWW72"/>
      <c r="OWX72"/>
      <c r="OWY72"/>
      <c r="OWZ72"/>
      <c r="OXA72"/>
      <c r="OXB72"/>
      <c r="OXC72"/>
      <c r="OXD72"/>
      <c r="OXE72"/>
      <c r="OXF72"/>
      <c r="OXG72"/>
      <c r="OXH72"/>
      <c r="OXI72"/>
      <c r="OXJ72"/>
      <c r="OXK72"/>
      <c r="OXL72"/>
      <c r="OXM72"/>
      <c r="OXN72"/>
      <c r="OXO72"/>
      <c r="OXP72"/>
      <c r="OXQ72"/>
      <c r="OXR72"/>
      <c r="OXS72"/>
      <c r="OXT72"/>
      <c r="OXU72"/>
      <c r="OXV72"/>
      <c r="OXW72"/>
      <c r="OXX72"/>
      <c r="OXY72"/>
      <c r="OXZ72"/>
      <c r="OYA72"/>
      <c r="OYB72"/>
      <c r="OYC72"/>
      <c r="OYD72"/>
      <c r="OYE72"/>
      <c r="OYF72"/>
      <c r="OYG72"/>
      <c r="OYH72"/>
      <c r="OYI72"/>
      <c r="OYJ72"/>
      <c r="OYK72"/>
      <c r="OYL72"/>
      <c r="OYM72"/>
      <c r="OYN72"/>
      <c r="OYO72"/>
      <c r="OYP72"/>
      <c r="OYQ72"/>
      <c r="OYR72"/>
      <c r="OYS72"/>
      <c r="OYT72"/>
      <c r="OYU72"/>
      <c r="OYV72"/>
      <c r="OYW72"/>
      <c r="OYX72"/>
      <c r="OYY72"/>
      <c r="OYZ72"/>
      <c r="OZA72"/>
      <c r="OZB72"/>
      <c r="OZC72"/>
      <c r="OZD72"/>
      <c r="OZE72"/>
      <c r="OZF72"/>
      <c r="OZG72"/>
      <c r="OZH72"/>
      <c r="OZI72"/>
      <c r="OZJ72"/>
      <c r="OZK72"/>
      <c r="OZL72"/>
      <c r="OZM72"/>
      <c r="OZN72"/>
      <c r="OZO72"/>
      <c r="OZP72"/>
      <c r="OZQ72"/>
      <c r="OZR72"/>
      <c r="OZS72"/>
      <c r="OZT72"/>
      <c r="OZU72"/>
      <c r="OZV72"/>
      <c r="OZW72"/>
      <c r="OZX72"/>
      <c r="OZY72"/>
      <c r="OZZ72"/>
      <c r="PAA72"/>
      <c r="PAB72"/>
      <c r="PAC72"/>
      <c r="PAD72"/>
      <c r="PAE72"/>
      <c r="PAF72"/>
      <c r="PAG72"/>
      <c r="PAH72"/>
      <c r="PAI72"/>
      <c r="PAJ72"/>
      <c r="PAK72"/>
      <c r="PAL72"/>
      <c r="PAM72"/>
      <c r="PAN72"/>
      <c r="PAO72"/>
      <c r="PAP72"/>
      <c r="PAQ72"/>
      <c r="PAR72"/>
      <c r="PAS72"/>
      <c r="PAT72"/>
      <c r="PAU72"/>
      <c r="PAV72"/>
      <c r="PAW72"/>
      <c r="PAX72"/>
      <c r="PAY72"/>
      <c r="PAZ72"/>
      <c r="PBA72"/>
      <c r="PBB72"/>
      <c r="PBC72"/>
      <c r="PBD72"/>
      <c r="PBE72"/>
      <c r="PBF72"/>
      <c r="PBG72"/>
      <c r="PBH72"/>
      <c r="PBI72"/>
      <c r="PBJ72"/>
      <c r="PBK72"/>
      <c r="PBL72"/>
      <c r="PBM72"/>
      <c r="PBN72"/>
      <c r="PBO72"/>
      <c r="PBP72"/>
      <c r="PBQ72"/>
      <c r="PBR72"/>
      <c r="PBS72"/>
      <c r="PBT72"/>
      <c r="PBU72"/>
      <c r="PBV72"/>
      <c r="PBW72"/>
      <c r="PBX72"/>
      <c r="PBY72"/>
      <c r="PBZ72"/>
      <c r="PCA72"/>
      <c r="PCB72"/>
      <c r="PCC72"/>
      <c r="PCD72"/>
      <c r="PCE72"/>
      <c r="PCF72"/>
      <c r="PCG72"/>
      <c r="PCH72"/>
      <c r="PCI72"/>
      <c r="PCJ72"/>
      <c r="PCK72"/>
      <c r="PCL72"/>
      <c r="PCM72"/>
      <c r="PCN72"/>
      <c r="PCO72"/>
      <c r="PCP72"/>
      <c r="PCQ72"/>
      <c r="PCR72"/>
      <c r="PCS72"/>
      <c r="PCT72"/>
      <c r="PCU72"/>
      <c r="PCV72"/>
      <c r="PCW72"/>
      <c r="PCX72"/>
      <c r="PCY72"/>
      <c r="PCZ72"/>
      <c r="PDA72"/>
      <c r="PDB72"/>
      <c r="PDC72"/>
      <c r="PDD72"/>
      <c r="PDE72"/>
      <c r="PDF72"/>
      <c r="PDG72"/>
      <c r="PDH72"/>
      <c r="PDI72"/>
      <c r="PDJ72"/>
      <c r="PDK72"/>
      <c r="PDL72"/>
      <c r="PDM72"/>
      <c r="PDN72"/>
      <c r="PDO72"/>
      <c r="PDP72"/>
      <c r="PDQ72"/>
      <c r="PDR72"/>
      <c r="PDS72"/>
      <c r="PDT72"/>
      <c r="PDU72"/>
      <c r="PDV72"/>
      <c r="PDW72"/>
      <c r="PDX72"/>
      <c r="PDY72"/>
      <c r="PDZ72"/>
      <c r="PEA72"/>
      <c r="PEB72"/>
      <c r="PEC72"/>
      <c r="PED72"/>
      <c r="PEE72"/>
      <c r="PEF72"/>
      <c r="PEG72"/>
      <c r="PEH72"/>
      <c r="PEI72"/>
      <c r="PEJ72"/>
      <c r="PEK72"/>
      <c r="PEL72"/>
      <c r="PEM72"/>
      <c r="PEN72"/>
      <c r="PEO72"/>
      <c r="PEP72"/>
      <c r="PEQ72"/>
      <c r="PER72"/>
      <c r="PES72"/>
      <c r="PET72"/>
      <c r="PEU72"/>
      <c r="PEV72"/>
      <c r="PEW72"/>
      <c r="PEX72"/>
      <c r="PEY72"/>
      <c r="PEZ72"/>
      <c r="PFA72"/>
      <c r="PFB72"/>
      <c r="PFC72"/>
      <c r="PFD72"/>
      <c r="PFE72"/>
      <c r="PFF72"/>
      <c r="PFG72"/>
      <c r="PFH72"/>
      <c r="PFI72"/>
      <c r="PFJ72"/>
      <c r="PFK72"/>
      <c r="PFL72"/>
      <c r="PFM72"/>
      <c r="PFN72"/>
      <c r="PFO72"/>
      <c r="PFP72"/>
      <c r="PFQ72"/>
      <c r="PFR72"/>
      <c r="PFS72"/>
      <c r="PFT72"/>
      <c r="PFU72"/>
      <c r="PFV72"/>
      <c r="PFW72"/>
      <c r="PFX72"/>
      <c r="PFY72"/>
      <c r="PFZ72"/>
      <c r="PGA72"/>
      <c r="PGB72"/>
      <c r="PGC72"/>
      <c r="PGD72"/>
      <c r="PGE72"/>
      <c r="PGF72"/>
      <c r="PGG72"/>
      <c r="PGH72"/>
      <c r="PGI72"/>
      <c r="PGJ72"/>
      <c r="PGK72"/>
      <c r="PGL72"/>
      <c r="PGM72"/>
      <c r="PGN72"/>
      <c r="PGO72"/>
      <c r="PGP72"/>
      <c r="PGQ72"/>
      <c r="PGR72"/>
      <c r="PGS72"/>
      <c r="PGT72"/>
      <c r="PGU72"/>
      <c r="PGV72"/>
      <c r="PGW72"/>
      <c r="PGX72"/>
      <c r="PGY72"/>
      <c r="PGZ72"/>
      <c r="PHA72"/>
      <c r="PHB72"/>
      <c r="PHC72"/>
      <c r="PHD72"/>
      <c r="PHE72"/>
      <c r="PHF72"/>
      <c r="PHG72"/>
      <c r="PHH72"/>
      <c r="PHI72"/>
      <c r="PHJ72"/>
      <c r="PHK72"/>
      <c r="PHL72"/>
      <c r="PHM72"/>
      <c r="PHN72"/>
      <c r="PHO72"/>
      <c r="PHP72"/>
      <c r="PHQ72"/>
      <c r="PHR72"/>
      <c r="PHS72"/>
      <c r="PHT72"/>
      <c r="PHU72"/>
      <c r="PHV72"/>
      <c r="PHW72"/>
      <c r="PHX72"/>
      <c r="PHY72"/>
      <c r="PHZ72"/>
      <c r="PIA72"/>
      <c r="PIB72"/>
      <c r="PIC72"/>
      <c r="PID72"/>
      <c r="PIE72"/>
      <c r="PIF72"/>
      <c r="PIG72"/>
      <c r="PIH72"/>
      <c r="PII72"/>
      <c r="PIJ72"/>
      <c r="PIK72"/>
      <c r="PIL72"/>
      <c r="PIM72"/>
      <c r="PIN72"/>
      <c r="PIO72"/>
      <c r="PIP72"/>
      <c r="PIQ72"/>
      <c r="PIR72"/>
      <c r="PIS72"/>
      <c r="PIT72"/>
      <c r="PIU72"/>
      <c r="PIV72"/>
      <c r="PIW72"/>
      <c r="PIX72"/>
      <c r="PIY72"/>
      <c r="PIZ72"/>
      <c r="PJA72"/>
      <c r="PJB72"/>
      <c r="PJC72"/>
      <c r="PJD72"/>
      <c r="PJE72"/>
      <c r="PJF72"/>
      <c r="PJG72"/>
      <c r="PJH72"/>
      <c r="PJI72"/>
      <c r="PJJ72"/>
      <c r="PJK72"/>
      <c r="PJL72"/>
      <c r="PJM72"/>
      <c r="PJN72"/>
      <c r="PJO72"/>
      <c r="PJP72"/>
      <c r="PJQ72"/>
      <c r="PJR72"/>
      <c r="PJS72"/>
      <c r="PJT72"/>
      <c r="PJU72"/>
      <c r="PJV72"/>
      <c r="PJW72"/>
      <c r="PJX72"/>
      <c r="PJY72"/>
      <c r="PJZ72"/>
      <c r="PKA72"/>
      <c r="PKB72"/>
      <c r="PKC72"/>
      <c r="PKD72"/>
      <c r="PKE72"/>
      <c r="PKF72"/>
      <c r="PKG72"/>
      <c r="PKH72"/>
      <c r="PKI72"/>
      <c r="PKJ72"/>
      <c r="PKK72"/>
      <c r="PKL72"/>
      <c r="PKM72"/>
      <c r="PKN72"/>
      <c r="PKO72"/>
      <c r="PKP72"/>
      <c r="PKQ72"/>
      <c r="PKR72"/>
      <c r="PKS72"/>
      <c r="PKT72"/>
      <c r="PKU72"/>
      <c r="PKV72"/>
      <c r="PKW72"/>
      <c r="PKX72"/>
      <c r="PKY72"/>
      <c r="PKZ72"/>
      <c r="PLA72"/>
      <c r="PLB72"/>
      <c r="PLC72"/>
      <c r="PLD72"/>
      <c r="PLE72"/>
      <c r="PLF72"/>
      <c r="PLG72"/>
      <c r="PLH72"/>
      <c r="PLI72"/>
      <c r="PLJ72"/>
      <c r="PLK72"/>
      <c r="PLL72"/>
      <c r="PLM72"/>
      <c r="PLN72"/>
      <c r="PLO72"/>
      <c r="PLP72"/>
      <c r="PLQ72"/>
      <c r="PLR72"/>
      <c r="PLS72"/>
      <c r="PLT72"/>
      <c r="PLU72"/>
      <c r="PLV72"/>
      <c r="PLW72"/>
      <c r="PLX72"/>
      <c r="PLY72"/>
      <c r="PLZ72"/>
      <c r="PMA72"/>
      <c r="PMB72"/>
      <c r="PMC72"/>
      <c r="PMD72"/>
      <c r="PME72"/>
      <c r="PMF72"/>
      <c r="PMG72"/>
      <c r="PMH72"/>
      <c r="PMI72"/>
      <c r="PMJ72"/>
      <c r="PMK72"/>
      <c r="PML72"/>
      <c r="PMM72"/>
      <c r="PMN72"/>
      <c r="PMO72"/>
      <c r="PMP72"/>
      <c r="PMQ72"/>
      <c r="PMR72"/>
      <c r="PMS72"/>
      <c r="PMT72"/>
      <c r="PMU72"/>
      <c r="PMV72"/>
      <c r="PMW72"/>
      <c r="PMX72"/>
      <c r="PMY72"/>
      <c r="PMZ72"/>
      <c r="PNA72"/>
      <c r="PNB72"/>
      <c r="PNC72"/>
      <c r="PND72"/>
      <c r="PNE72"/>
      <c r="PNF72"/>
      <c r="PNG72"/>
      <c r="PNH72"/>
      <c r="PNI72"/>
      <c r="PNJ72"/>
      <c r="PNK72"/>
      <c r="PNL72"/>
      <c r="PNM72"/>
      <c r="PNN72"/>
      <c r="PNO72"/>
      <c r="PNP72"/>
      <c r="PNQ72"/>
      <c r="PNR72"/>
      <c r="PNS72"/>
      <c r="PNT72"/>
      <c r="PNU72"/>
      <c r="PNV72"/>
      <c r="PNW72"/>
      <c r="PNX72"/>
      <c r="PNY72"/>
      <c r="PNZ72"/>
      <c r="POA72"/>
      <c r="POB72"/>
      <c r="POC72"/>
      <c r="POD72"/>
      <c r="POE72"/>
      <c r="POF72"/>
      <c r="POG72"/>
      <c r="POH72"/>
      <c r="POI72"/>
      <c r="POJ72"/>
      <c r="POK72"/>
      <c r="POL72"/>
      <c r="POM72"/>
      <c r="PON72"/>
      <c r="POO72"/>
      <c r="POP72"/>
      <c r="POQ72"/>
      <c r="POR72"/>
      <c r="POS72"/>
      <c r="POT72"/>
      <c r="POU72"/>
      <c r="POV72"/>
      <c r="POW72"/>
      <c r="POX72"/>
      <c r="POY72"/>
      <c r="POZ72"/>
      <c r="PPA72"/>
      <c r="PPB72"/>
      <c r="PPC72"/>
      <c r="PPD72"/>
      <c r="PPE72"/>
      <c r="PPF72"/>
      <c r="PPG72"/>
      <c r="PPH72"/>
      <c r="PPI72"/>
      <c r="PPJ72"/>
      <c r="PPK72"/>
      <c r="PPL72"/>
      <c r="PPM72"/>
      <c r="PPN72"/>
      <c r="PPO72"/>
      <c r="PPP72"/>
      <c r="PPQ72"/>
      <c r="PPR72"/>
      <c r="PPS72"/>
      <c r="PPT72"/>
      <c r="PPU72"/>
      <c r="PPV72"/>
      <c r="PPW72"/>
      <c r="PPX72"/>
      <c r="PPY72"/>
      <c r="PPZ72"/>
      <c r="PQA72"/>
      <c r="PQB72"/>
      <c r="PQC72"/>
      <c r="PQD72"/>
      <c r="PQE72"/>
      <c r="PQF72"/>
      <c r="PQG72"/>
      <c r="PQH72"/>
      <c r="PQI72"/>
      <c r="PQJ72"/>
      <c r="PQK72"/>
      <c r="PQL72"/>
      <c r="PQM72"/>
      <c r="PQN72"/>
      <c r="PQO72"/>
      <c r="PQP72"/>
      <c r="PQQ72"/>
      <c r="PQR72"/>
      <c r="PQS72"/>
      <c r="PQT72"/>
      <c r="PQU72"/>
      <c r="PQV72"/>
      <c r="PQW72"/>
      <c r="PQX72"/>
      <c r="PQY72"/>
      <c r="PQZ72"/>
      <c r="PRA72"/>
      <c r="PRB72"/>
      <c r="PRC72"/>
      <c r="PRD72"/>
      <c r="PRE72"/>
      <c r="PRF72"/>
      <c r="PRG72"/>
      <c r="PRH72"/>
      <c r="PRI72"/>
      <c r="PRJ72"/>
      <c r="PRK72"/>
      <c r="PRL72"/>
      <c r="PRM72"/>
      <c r="PRN72"/>
      <c r="PRO72"/>
      <c r="PRP72"/>
      <c r="PRQ72"/>
      <c r="PRR72"/>
      <c r="PRS72"/>
      <c r="PRT72"/>
      <c r="PRU72"/>
      <c r="PRV72"/>
      <c r="PRW72"/>
      <c r="PRX72"/>
      <c r="PRY72"/>
      <c r="PRZ72"/>
      <c r="PSA72"/>
      <c r="PSB72"/>
      <c r="PSC72"/>
      <c r="PSD72"/>
      <c r="PSE72"/>
      <c r="PSF72"/>
      <c r="PSG72"/>
      <c r="PSH72"/>
      <c r="PSI72"/>
      <c r="PSJ72"/>
      <c r="PSK72"/>
      <c r="PSL72"/>
      <c r="PSM72"/>
      <c r="PSN72"/>
      <c r="PSO72"/>
      <c r="PSP72"/>
      <c r="PSQ72"/>
      <c r="PSR72"/>
      <c r="PSS72"/>
      <c r="PST72"/>
      <c r="PSU72"/>
      <c r="PSV72"/>
      <c r="PSW72"/>
      <c r="PSX72"/>
      <c r="PSY72"/>
      <c r="PSZ72"/>
      <c r="PTA72"/>
      <c r="PTB72"/>
      <c r="PTC72"/>
      <c r="PTD72"/>
      <c r="PTE72"/>
      <c r="PTF72"/>
      <c r="PTG72"/>
      <c r="PTH72"/>
      <c r="PTI72"/>
      <c r="PTJ72"/>
      <c r="PTK72"/>
      <c r="PTL72"/>
      <c r="PTM72"/>
      <c r="PTN72"/>
      <c r="PTO72"/>
      <c r="PTP72"/>
      <c r="PTQ72"/>
      <c r="PTR72"/>
      <c r="PTS72"/>
      <c r="PTT72"/>
      <c r="PTU72"/>
      <c r="PTV72"/>
      <c r="PTW72"/>
      <c r="PTX72"/>
      <c r="PTY72"/>
      <c r="PTZ72"/>
      <c r="PUA72"/>
      <c r="PUB72"/>
      <c r="PUC72"/>
      <c r="PUD72"/>
      <c r="PUE72"/>
      <c r="PUF72"/>
      <c r="PUG72"/>
      <c r="PUH72"/>
      <c r="PUI72"/>
      <c r="PUJ72"/>
      <c r="PUK72"/>
      <c r="PUL72"/>
      <c r="PUM72"/>
      <c r="PUN72"/>
      <c r="PUO72"/>
      <c r="PUP72"/>
      <c r="PUQ72"/>
      <c r="PUR72"/>
      <c r="PUS72"/>
      <c r="PUT72"/>
      <c r="PUU72"/>
      <c r="PUV72"/>
      <c r="PUW72"/>
      <c r="PUX72"/>
      <c r="PUY72"/>
      <c r="PUZ72"/>
      <c r="PVA72"/>
      <c r="PVB72"/>
      <c r="PVC72"/>
      <c r="PVD72"/>
      <c r="PVE72"/>
      <c r="PVF72"/>
      <c r="PVG72"/>
      <c r="PVH72"/>
      <c r="PVI72"/>
      <c r="PVJ72"/>
      <c r="PVK72"/>
      <c r="PVL72"/>
      <c r="PVM72"/>
      <c r="PVN72"/>
      <c r="PVO72"/>
      <c r="PVP72"/>
      <c r="PVQ72"/>
      <c r="PVR72"/>
      <c r="PVS72"/>
      <c r="PVT72"/>
      <c r="PVU72"/>
      <c r="PVV72"/>
      <c r="PVW72"/>
      <c r="PVX72"/>
      <c r="PVY72"/>
      <c r="PVZ72"/>
      <c r="PWA72"/>
      <c r="PWB72"/>
      <c r="PWC72"/>
      <c r="PWD72"/>
      <c r="PWE72"/>
      <c r="PWF72"/>
      <c r="PWG72"/>
      <c r="PWH72"/>
      <c r="PWI72"/>
      <c r="PWJ72"/>
      <c r="PWK72"/>
      <c r="PWL72"/>
      <c r="PWM72"/>
      <c r="PWN72"/>
      <c r="PWO72"/>
      <c r="PWP72"/>
      <c r="PWQ72"/>
      <c r="PWR72"/>
      <c r="PWS72"/>
      <c r="PWT72"/>
      <c r="PWU72"/>
      <c r="PWV72"/>
      <c r="PWW72"/>
      <c r="PWX72"/>
      <c r="PWY72"/>
      <c r="PWZ72"/>
      <c r="PXA72"/>
      <c r="PXB72"/>
      <c r="PXC72"/>
      <c r="PXD72"/>
      <c r="PXE72"/>
      <c r="PXF72"/>
      <c r="PXG72"/>
      <c r="PXH72"/>
      <c r="PXI72"/>
      <c r="PXJ72"/>
      <c r="PXK72"/>
      <c r="PXL72"/>
      <c r="PXM72"/>
      <c r="PXN72"/>
      <c r="PXO72"/>
      <c r="PXP72"/>
      <c r="PXQ72"/>
      <c r="PXR72"/>
      <c r="PXS72"/>
      <c r="PXT72"/>
      <c r="PXU72"/>
      <c r="PXV72"/>
      <c r="PXW72"/>
      <c r="PXX72"/>
      <c r="PXY72"/>
      <c r="PXZ72"/>
      <c r="PYA72"/>
      <c r="PYB72"/>
      <c r="PYC72"/>
      <c r="PYD72"/>
      <c r="PYE72"/>
      <c r="PYF72"/>
      <c r="PYG72"/>
      <c r="PYH72"/>
      <c r="PYI72"/>
      <c r="PYJ72"/>
      <c r="PYK72"/>
      <c r="PYL72"/>
      <c r="PYM72"/>
      <c r="PYN72"/>
      <c r="PYO72"/>
      <c r="PYP72"/>
      <c r="PYQ72"/>
      <c r="PYR72"/>
      <c r="PYS72"/>
      <c r="PYT72"/>
      <c r="PYU72"/>
      <c r="PYV72"/>
      <c r="PYW72"/>
      <c r="PYX72"/>
      <c r="PYY72"/>
      <c r="PYZ72"/>
      <c r="PZA72"/>
      <c r="PZB72"/>
      <c r="PZC72"/>
      <c r="PZD72"/>
      <c r="PZE72"/>
      <c r="PZF72"/>
      <c r="PZG72"/>
      <c r="PZH72"/>
      <c r="PZI72"/>
      <c r="PZJ72"/>
      <c r="PZK72"/>
      <c r="PZL72"/>
      <c r="PZM72"/>
      <c r="PZN72"/>
      <c r="PZO72"/>
      <c r="PZP72"/>
      <c r="PZQ72"/>
      <c r="PZR72"/>
      <c r="PZS72"/>
      <c r="PZT72"/>
      <c r="PZU72"/>
      <c r="PZV72"/>
      <c r="PZW72"/>
      <c r="PZX72"/>
      <c r="PZY72"/>
      <c r="PZZ72"/>
      <c r="QAA72"/>
      <c r="QAB72"/>
      <c r="QAC72"/>
      <c r="QAD72"/>
      <c r="QAE72"/>
      <c r="QAF72"/>
      <c r="QAG72"/>
      <c r="QAH72"/>
      <c r="QAI72"/>
      <c r="QAJ72"/>
      <c r="QAK72"/>
      <c r="QAL72"/>
      <c r="QAM72"/>
      <c r="QAN72"/>
      <c r="QAO72"/>
      <c r="QAP72"/>
      <c r="QAQ72"/>
      <c r="QAR72"/>
      <c r="QAS72"/>
      <c r="QAT72"/>
      <c r="QAU72"/>
      <c r="QAV72"/>
      <c r="QAW72"/>
      <c r="QAX72"/>
      <c r="QAY72"/>
      <c r="QAZ72"/>
      <c r="QBA72"/>
      <c r="QBB72"/>
      <c r="QBC72"/>
      <c r="QBD72"/>
      <c r="QBE72"/>
      <c r="QBF72"/>
      <c r="QBG72"/>
      <c r="QBH72"/>
      <c r="QBI72"/>
      <c r="QBJ72"/>
      <c r="QBK72"/>
      <c r="QBL72"/>
      <c r="QBM72"/>
      <c r="QBN72"/>
      <c r="QBO72"/>
      <c r="QBP72"/>
      <c r="QBQ72"/>
      <c r="QBR72"/>
      <c r="QBS72"/>
      <c r="QBT72"/>
      <c r="QBU72"/>
      <c r="QBV72"/>
      <c r="QBW72"/>
      <c r="QBX72"/>
      <c r="QBY72"/>
      <c r="QBZ72"/>
      <c r="QCA72"/>
      <c r="QCB72"/>
      <c r="QCC72"/>
      <c r="QCD72"/>
      <c r="QCE72"/>
      <c r="QCF72"/>
      <c r="QCG72"/>
      <c r="QCH72"/>
      <c r="QCI72"/>
      <c r="QCJ72"/>
      <c r="QCK72"/>
      <c r="QCL72"/>
      <c r="QCM72"/>
      <c r="QCN72"/>
      <c r="QCO72"/>
      <c r="QCP72"/>
      <c r="QCQ72"/>
      <c r="QCR72"/>
      <c r="QCS72"/>
      <c r="QCT72"/>
      <c r="QCU72"/>
      <c r="QCV72"/>
      <c r="QCW72"/>
      <c r="QCX72"/>
      <c r="QCY72"/>
      <c r="QCZ72"/>
      <c r="QDA72"/>
      <c r="QDB72"/>
      <c r="QDC72"/>
      <c r="QDD72"/>
      <c r="QDE72"/>
      <c r="QDF72"/>
      <c r="QDG72"/>
      <c r="QDH72"/>
      <c r="QDI72"/>
      <c r="QDJ72"/>
      <c r="QDK72"/>
      <c r="QDL72"/>
      <c r="QDM72"/>
      <c r="QDN72"/>
      <c r="QDO72"/>
      <c r="QDP72"/>
      <c r="QDQ72"/>
      <c r="QDR72"/>
      <c r="QDS72"/>
      <c r="QDT72"/>
      <c r="QDU72"/>
      <c r="QDV72"/>
      <c r="QDW72"/>
      <c r="QDX72"/>
      <c r="QDY72"/>
      <c r="QDZ72"/>
      <c r="QEA72"/>
      <c r="QEB72"/>
      <c r="QEC72"/>
      <c r="QED72"/>
      <c r="QEE72"/>
      <c r="QEF72"/>
      <c r="QEG72"/>
      <c r="QEH72"/>
      <c r="QEI72"/>
      <c r="QEJ72"/>
      <c r="QEK72"/>
      <c r="QEL72"/>
      <c r="QEM72"/>
      <c r="QEN72"/>
      <c r="QEO72"/>
      <c r="QEP72"/>
      <c r="QEQ72"/>
      <c r="QER72"/>
      <c r="QES72"/>
      <c r="QET72"/>
      <c r="QEU72"/>
      <c r="QEV72"/>
      <c r="QEW72"/>
      <c r="QEX72"/>
      <c r="QEY72"/>
      <c r="QEZ72"/>
      <c r="QFA72"/>
      <c r="QFB72"/>
      <c r="QFC72"/>
      <c r="QFD72"/>
      <c r="QFE72"/>
      <c r="QFF72"/>
      <c r="QFG72"/>
      <c r="QFH72"/>
      <c r="QFI72"/>
      <c r="QFJ72"/>
      <c r="QFK72"/>
      <c r="QFL72"/>
      <c r="QFM72"/>
      <c r="QFN72"/>
      <c r="QFO72"/>
      <c r="QFP72"/>
      <c r="QFQ72"/>
      <c r="QFR72"/>
      <c r="QFS72"/>
      <c r="QFT72"/>
      <c r="QFU72"/>
      <c r="QFV72"/>
      <c r="QFW72"/>
      <c r="QFX72"/>
      <c r="QFY72"/>
      <c r="QFZ72"/>
      <c r="QGA72"/>
      <c r="QGB72"/>
      <c r="QGC72"/>
      <c r="QGD72"/>
      <c r="QGE72"/>
      <c r="QGF72"/>
      <c r="QGG72"/>
      <c r="QGH72"/>
      <c r="QGI72"/>
      <c r="QGJ72"/>
      <c r="QGK72"/>
      <c r="QGL72"/>
      <c r="QGM72"/>
      <c r="QGN72"/>
      <c r="QGO72"/>
      <c r="QGP72"/>
      <c r="QGQ72"/>
      <c r="QGR72"/>
      <c r="QGS72"/>
      <c r="QGT72"/>
      <c r="QGU72"/>
      <c r="QGV72"/>
      <c r="QGW72"/>
      <c r="QGX72"/>
      <c r="QGY72"/>
      <c r="QGZ72"/>
      <c r="QHA72"/>
      <c r="QHB72"/>
      <c r="QHC72"/>
      <c r="QHD72"/>
      <c r="QHE72"/>
      <c r="QHF72"/>
      <c r="QHG72"/>
      <c r="QHH72"/>
      <c r="QHI72"/>
      <c r="QHJ72"/>
      <c r="QHK72"/>
      <c r="QHL72"/>
      <c r="QHM72"/>
      <c r="QHN72"/>
      <c r="QHO72"/>
      <c r="QHP72"/>
      <c r="QHQ72"/>
      <c r="QHR72"/>
      <c r="QHS72"/>
      <c r="QHT72"/>
      <c r="QHU72"/>
      <c r="QHV72"/>
      <c r="QHW72"/>
      <c r="QHX72"/>
      <c r="QHY72"/>
      <c r="QHZ72"/>
      <c r="QIA72"/>
      <c r="QIB72"/>
      <c r="QIC72"/>
      <c r="QID72"/>
      <c r="QIE72"/>
      <c r="QIF72"/>
      <c r="QIG72"/>
      <c r="QIH72"/>
      <c r="QII72"/>
      <c r="QIJ72"/>
      <c r="QIK72"/>
      <c r="QIL72"/>
      <c r="QIM72"/>
      <c r="QIN72"/>
      <c r="QIO72"/>
      <c r="QIP72"/>
      <c r="QIQ72"/>
      <c r="QIR72"/>
      <c r="QIS72"/>
      <c r="QIT72"/>
      <c r="QIU72"/>
      <c r="QIV72"/>
      <c r="QIW72"/>
      <c r="QIX72"/>
      <c r="QIY72"/>
      <c r="QIZ72"/>
      <c r="QJA72"/>
      <c r="QJB72"/>
      <c r="QJC72"/>
      <c r="QJD72"/>
      <c r="QJE72"/>
      <c r="QJF72"/>
      <c r="QJG72"/>
      <c r="QJH72"/>
      <c r="QJI72"/>
      <c r="QJJ72"/>
      <c r="QJK72"/>
      <c r="QJL72"/>
      <c r="QJM72"/>
      <c r="QJN72"/>
      <c r="QJO72"/>
      <c r="QJP72"/>
      <c r="QJQ72"/>
      <c r="QJR72"/>
      <c r="QJS72"/>
      <c r="QJT72"/>
      <c r="QJU72"/>
      <c r="QJV72"/>
      <c r="QJW72"/>
      <c r="QJX72"/>
      <c r="QJY72"/>
      <c r="QJZ72"/>
      <c r="QKA72"/>
      <c r="QKB72"/>
      <c r="QKC72"/>
      <c r="QKD72"/>
      <c r="QKE72"/>
      <c r="QKF72"/>
      <c r="QKG72"/>
      <c r="QKH72"/>
      <c r="QKI72"/>
      <c r="QKJ72"/>
      <c r="QKK72"/>
      <c r="QKL72"/>
      <c r="QKM72"/>
      <c r="QKN72"/>
      <c r="QKO72"/>
      <c r="QKP72"/>
      <c r="QKQ72"/>
      <c r="QKR72"/>
      <c r="QKS72"/>
      <c r="QKT72"/>
      <c r="QKU72"/>
      <c r="QKV72"/>
      <c r="QKW72"/>
      <c r="QKX72"/>
      <c r="QKY72"/>
      <c r="QKZ72"/>
      <c r="QLA72"/>
      <c r="QLB72"/>
      <c r="QLC72"/>
      <c r="QLD72"/>
      <c r="QLE72"/>
      <c r="QLF72"/>
      <c r="QLG72"/>
      <c r="QLH72"/>
      <c r="QLI72"/>
      <c r="QLJ72"/>
      <c r="QLK72"/>
      <c r="QLL72"/>
      <c r="QLM72"/>
      <c r="QLN72"/>
      <c r="QLO72"/>
      <c r="QLP72"/>
      <c r="QLQ72"/>
      <c r="QLR72"/>
      <c r="QLS72"/>
      <c r="QLT72"/>
      <c r="QLU72"/>
      <c r="QLV72"/>
      <c r="QLW72"/>
      <c r="QLX72"/>
      <c r="QLY72"/>
      <c r="QLZ72"/>
      <c r="QMA72"/>
      <c r="QMB72"/>
      <c r="QMC72"/>
      <c r="QMD72"/>
      <c r="QME72"/>
      <c r="QMF72"/>
      <c r="QMG72"/>
      <c r="QMH72"/>
      <c r="QMI72"/>
      <c r="QMJ72"/>
      <c r="QMK72"/>
      <c r="QML72"/>
      <c r="QMM72"/>
      <c r="QMN72"/>
      <c r="QMO72"/>
      <c r="QMP72"/>
      <c r="QMQ72"/>
      <c r="QMR72"/>
      <c r="QMS72"/>
      <c r="QMT72"/>
      <c r="QMU72"/>
      <c r="QMV72"/>
      <c r="QMW72"/>
      <c r="QMX72"/>
      <c r="QMY72"/>
      <c r="QMZ72"/>
      <c r="QNA72"/>
      <c r="QNB72"/>
      <c r="QNC72"/>
      <c r="QND72"/>
      <c r="QNE72"/>
      <c r="QNF72"/>
      <c r="QNG72"/>
      <c r="QNH72"/>
      <c r="QNI72"/>
      <c r="QNJ72"/>
      <c r="QNK72"/>
      <c r="QNL72"/>
      <c r="QNM72"/>
      <c r="QNN72"/>
      <c r="QNO72"/>
      <c r="QNP72"/>
      <c r="QNQ72"/>
      <c r="QNR72"/>
      <c r="QNS72"/>
      <c r="QNT72"/>
      <c r="QNU72"/>
      <c r="QNV72"/>
      <c r="QNW72"/>
      <c r="QNX72"/>
      <c r="QNY72"/>
      <c r="QNZ72"/>
      <c r="QOA72"/>
      <c r="QOB72"/>
      <c r="QOC72"/>
      <c r="QOD72"/>
      <c r="QOE72"/>
      <c r="QOF72"/>
      <c r="QOG72"/>
      <c r="QOH72"/>
      <c r="QOI72"/>
      <c r="QOJ72"/>
      <c r="QOK72"/>
      <c r="QOL72"/>
      <c r="QOM72"/>
      <c r="QON72"/>
      <c r="QOO72"/>
      <c r="QOP72"/>
      <c r="QOQ72"/>
      <c r="QOR72"/>
      <c r="QOS72"/>
      <c r="QOT72"/>
      <c r="QOU72"/>
      <c r="QOV72"/>
      <c r="QOW72"/>
      <c r="QOX72"/>
      <c r="QOY72"/>
      <c r="QOZ72"/>
      <c r="QPA72"/>
      <c r="QPB72"/>
      <c r="QPC72"/>
      <c r="QPD72"/>
      <c r="QPE72"/>
      <c r="QPF72"/>
      <c r="QPG72"/>
      <c r="QPH72"/>
      <c r="QPI72"/>
      <c r="QPJ72"/>
      <c r="QPK72"/>
      <c r="QPL72"/>
      <c r="QPM72"/>
      <c r="QPN72"/>
      <c r="QPO72"/>
      <c r="QPP72"/>
      <c r="QPQ72"/>
      <c r="QPR72"/>
      <c r="QPS72"/>
      <c r="QPT72"/>
      <c r="QPU72"/>
      <c r="QPV72"/>
      <c r="QPW72"/>
      <c r="QPX72"/>
      <c r="QPY72"/>
      <c r="QPZ72"/>
      <c r="QQA72"/>
      <c r="QQB72"/>
      <c r="QQC72"/>
      <c r="QQD72"/>
      <c r="QQE72"/>
      <c r="QQF72"/>
      <c r="QQG72"/>
      <c r="QQH72"/>
      <c r="QQI72"/>
      <c r="QQJ72"/>
      <c r="QQK72"/>
      <c r="QQL72"/>
      <c r="QQM72"/>
      <c r="QQN72"/>
      <c r="QQO72"/>
      <c r="QQP72"/>
      <c r="QQQ72"/>
      <c r="QQR72"/>
      <c r="QQS72"/>
      <c r="QQT72"/>
      <c r="QQU72"/>
      <c r="QQV72"/>
      <c r="QQW72"/>
      <c r="QQX72"/>
      <c r="QQY72"/>
      <c r="QQZ72"/>
      <c r="QRA72"/>
      <c r="QRB72"/>
      <c r="QRC72"/>
      <c r="QRD72"/>
      <c r="QRE72"/>
      <c r="QRF72"/>
      <c r="QRG72"/>
      <c r="QRH72"/>
      <c r="QRI72"/>
      <c r="QRJ72"/>
      <c r="QRK72"/>
      <c r="QRL72"/>
      <c r="QRM72"/>
      <c r="QRN72"/>
      <c r="QRO72"/>
      <c r="QRP72"/>
      <c r="QRQ72"/>
      <c r="QRR72"/>
      <c r="QRS72"/>
      <c r="QRT72"/>
      <c r="QRU72"/>
      <c r="QRV72"/>
      <c r="QRW72"/>
      <c r="QRX72"/>
      <c r="QRY72"/>
      <c r="QRZ72"/>
      <c r="QSA72"/>
      <c r="QSB72"/>
      <c r="QSC72"/>
      <c r="QSD72"/>
      <c r="QSE72"/>
      <c r="QSF72"/>
      <c r="QSG72"/>
      <c r="QSH72"/>
      <c r="QSI72"/>
      <c r="QSJ72"/>
      <c r="QSK72"/>
      <c r="QSL72"/>
      <c r="QSM72"/>
      <c r="QSN72"/>
      <c r="QSO72"/>
      <c r="QSP72"/>
      <c r="QSQ72"/>
      <c r="QSR72"/>
      <c r="QSS72"/>
      <c r="QST72"/>
      <c r="QSU72"/>
      <c r="QSV72"/>
      <c r="QSW72"/>
      <c r="QSX72"/>
      <c r="QSY72"/>
      <c r="QSZ72"/>
      <c r="QTA72"/>
      <c r="QTB72"/>
      <c r="QTC72"/>
      <c r="QTD72"/>
      <c r="QTE72"/>
      <c r="QTF72"/>
      <c r="QTG72"/>
      <c r="QTH72"/>
      <c r="QTI72"/>
      <c r="QTJ72"/>
      <c r="QTK72"/>
      <c r="QTL72"/>
      <c r="QTM72"/>
      <c r="QTN72"/>
      <c r="QTO72"/>
      <c r="QTP72"/>
      <c r="QTQ72"/>
      <c r="QTR72"/>
      <c r="QTS72"/>
      <c r="QTT72"/>
      <c r="QTU72"/>
      <c r="QTV72"/>
      <c r="QTW72"/>
      <c r="QTX72"/>
      <c r="QTY72"/>
      <c r="QTZ72"/>
      <c r="QUA72"/>
      <c r="QUB72"/>
      <c r="QUC72"/>
      <c r="QUD72"/>
      <c r="QUE72"/>
      <c r="QUF72"/>
      <c r="QUG72"/>
      <c r="QUH72"/>
      <c r="QUI72"/>
      <c r="QUJ72"/>
      <c r="QUK72"/>
      <c r="QUL72"/>
      <c r="QUM72"/>
      <c r="QUN72"/>
      <c r="QUO72"/>
      <c r="QUP72"/>
      <c r="QUQ72"/>
      <c r="QUR72"/>
      <c r="QUS72"/>
      <c r="QUT72"/>
      <c r="QUU72"/>
      <c r="QUV72"/>
      <c r="QUW72"/>
      <c r="QUX72"/>
      <c r="QUY72"/>
      <c r="QUZ72"/>
      <c r="QVA72"/>
      <c r="QVB72"/>
      <c r="QVC72"/>
      <c r="QVD72"/>
      <c r="QVE72"/>
      <c r="QVF72"/>
      <c r="QVG72"/>
      <c r="QVH72"/>
      <c r="QVI72"/>
      <c r="QVJ72"/>
      <c r="QVK72"/>
      <c r="QVL72"/>
      <c r="QVM72"/>
      <c r="QVN72"/>
      <c r="QVO72"/>
      <c r="QVP72"/>
      <c r="QVQ72"/>
      <c r="QVR72"/>
      <c r="QVS72"/>
      <c r="QVT72"/>
      <c r="QVU72"/>
      <c r="QVV72"/>
      <c r="QVW72"/>
      <c r="QVX72"/>
      <c r="QVY72"/>
      <c r="QVZ72"/>
      <c r="QWA72"/>
      <c r="QWB72"/>
      <c r="QWC72"/>
      <c r="QWD72"/>
      <c r="QWE72"/>
      <c r="QWF72"/>
      <c r="QWG72"/>
      <c r="QWH72"/>
      <c r="QWI72"/>
      <c r="QWJ72"/>
      <c r="QWK72"/>
      <c r="QWL72"/>
      <c r="QWM72"/>
      <c r="QWN72"/>
      <c r="QWO72"/>
      <c r="QWP72"/>
      <c r="QWQ72"/>
      <c r="QWR72"/>
      <c r="QWS72"/>
      <c r="QWT72"/>
      <c r="QWU72"/>
      <c r="QWV72"/>
      <c r="QWW72"/>
      <c r="QWX72"/>
      <c r="QWY72"/>
      <c r="QWZ72"/>
      <c r="QXA72"/>
      <c r="QXB72"/>
      <c r="QXC72"/>
      <c r="QXD72"/>
      <c r="QXE72"/>
      <c r="QXF72"/>
      <c r="QXG72"/>
      <c r="QXH72"/>
      <c r="QXI72"/>
      <c r="QXJ72"/>
      <c r="QXK72"/>
      <c r="QXL72"/>
      <c r="QXM72"/>
      <c r="QXN72"/>
      <c r="QXO72"/>
      <c r="QXP72"/>
      <c r="QXQ72"/>
      <c r="QXR72"/>
      <c r="QXS72"/>
      <c r="QXT72"/>
      <c r="QXU72"/>
      <c r="QXV72"/>
      <c r="QXW72"/>
      <c r="QXX72"/>
      <c r="QXY72"/>
      <c r="QXZ72"/>
      <c r="QYA72"/>
      <c r="QYB72"/>
      <c r="QYC72"/>
      <c r="QYD72"/>
      <c r="QYE72"/>
      <c r="QYF72"/>
      <c r="QYG72"/>
      <c r="QYH72"/>
      <c r="QYI72"/>
      <c r="QYJ72"/>
      <c r="QYK72"/>
      <c r="QYL72"/>
      <c r="QYM72"/>
      <c r="QYN72"/>
      <c r="QYO72"/>
      <c r="QYP72"/>
      <c r="QYQ72"/>
      <c r="QYR72"/>
      <c r="QYS72"/>
      <c r="QYT72"/>
      <c r="QYU72"/>
      <c r="QYV72"/>
      <c r="QYW72"/>
      <c r="QYX72"/>
      <c r="QYY72"/>
      <c r="QYZ72"/>
      <c r="QZA72"/>
      <c r="QZB72"/>
      <c r="QZC72"/>
      <c r="QZD72"/>
      <c r="QZE72"/>
      <c r="QZF72"/>
      <c r="QZG72"/>
      <c r="QZH72"/>
      <c r="QZI72"/>
      <c r="QZJ72"/>
      <c r="QZK72"/>
      <c r="QZL72"/>
      <c r="QZM72"/>
      <c r="QZN72"/>
      <c r="QZO72"/>
      <c r="QZP72"/>
      <c r="QZQ72"/>
      <c r="QZR72"/>
      <c r="QZS72"/>
      <c r="QZT72"/>
      <c r="QZU72"/>
      <c r="QZV72"/>
      <c r="QZW72"/>
      <c r="QZX72"/>
      <c r="QZY72"/>
      <c r="QZZ72"/>
      <c r="RAA72"/>
      <c r="RAB72"/>
      <c r="RAC72"/>
      <c r="RAD72"/>
      <c r="RAE72"/>
      <c r="RAF72"/>
      <c r="RAG72"/>
      <c r="RAH72"/>
      <c r="RAI72"/>
      <c r="RAJ72"/>
      <c r="RAK72"/>
      <c r="RAL72"/>
      <c r="RAM72"/>
      <c r="RAN72"/>
      <c r="RAO72"/>
      <c r="RAP72"/>
      <c r="RAQ72"/>
      <c r="RAR72"/>
      <c r="RAS72"/>
      <c r="RAT72"/>
      <c r="RAU72"/>
      <c r="RAV72"/>
      <c r="RAW72"/>
      <c r="RAX72"/>
      <c r="RAY72"/>
      <c r="RAZ72"/>
      <c r="RBA72"/>
      <c r="RBB72"/>
      <c r="RBC72"/>
      <c r="RBD72"/>
      <c r="RBE72"/>
      <c r="RBF72"/>
      <c r="RBG72"/>
      <c r="RBH72"/>
      <c r="RBI72"/>
      <c r="RBJ72"/>
      <c r="RBK72"/>
      <c r="RBL72"/>
      <c r="RBM72"/>
      <c r="RBN72"/>
      <c r="RBO72"/>
      <c r="RBP72"/>
      <c r="RBQ72"/>
      <c r="RBR72"/>
      <c r="RBS72"/>
      <c r="RBT72"/>
      <c r="RBU72"/>
      <c r="RBV72"/>
      <c r="RBW72"/>
      <c r="RBX72"/>
      <c r="RBY72"/>
      <c r="RBZ72"/>
      <c r="RCA72"/>
      <c r="RCB72"/>
      <c r="RCC72"/>
      <c r="RCD72"/>
      <c r="RCE72"/>
      <c r="RCF72"/>
      <c r="RCG72"/>
      <c r="RCH72"/>
      <c r="RCI72"/>
      <c r="RCJ72"/>
      <c r="RCK72"/>
      <c r="RCL72"/>
      <c r="RCM72"/>
      <c r="RCN72"/>
      <c r="RCO72"/>
      <c r="RCP72"/>
      <c r="RCQ72"/>
      <c r="RCR72"/>
      <c r="RCS72"/>
      <c r="RCT72"/>
      <c r="RCU72"/>
      <c r="RCV72"/>
      <c r="RCW72"/>
      <c r="RCX72"/>
      <c r="RCY72"/>
      <c r="RCZ72"/>
      <c r="RDA72"/>
      <c r="RDB72"/>
      <c r="RDC72"/>
      <c r="RDD72"/>
      <c r="RDE72"/>
      <c r="RDF72"/>
      <c r="RDG72"/>
      <c r="RDH72"/>
      <c r="RDI72"/>
      <c r="RDJ72"/>
      <c r="RDK72"/>
      <c r="RDL72"/>
      <c r="RDM72"/>
      <c r="RDN72"/>
      <c r="RDO72"/>
      <c r="RDP72"/>
      <c r="RDQ72"/>
      <c r="RDR72"/>
      <c r="RDS72"/>
      <c r="RDT72"/>
      <c r="RDU72"/>
      <c r="RDV72"/>
      <c r="RDW72"/>
      <c r="RDX72"/>
      <c r="RDY72"/>
      <c r="RDZ72"/>
      <c r="REA72"/>
      <c r="REB72"/>
      <c r="REC72"/>
      <c r="RED72"/>
      <c r="REE72"/>
      <c r="REF72"/>
      <c r="REG72"/>
      <c r="REH72"/>
      <c r="REI72"/>
      <c r="REJ72"/>
      <c r="REK72"/>
      <c r="REL72"/>
      <c r="REM72"/>
      <c r="REN72"/>
      <c r="REO72"/>
      <c r="REP72"/>
      <c r="REQ72"/>
      <c r="RER72"/>
      <c r="RES72"/>
      <c r="RET72"/>
      <c r="REU72"/>
      <c r="REV72"/>
      <c r="REW72"/>
      <c r="REX72"/>
      <c r="REY72"/>
      <c r="REZ72"/>
      <c r="RFA72"/>
      <c r="RFB72"/>
      <c r="RFC72"/>
      <c r="RFD72"/>
      <c r="RFE72"/>
      <c r="RFF72"/>
      <c r="RFG72"/>
      <c r="RFH72"/>
      <c r="RFI72"/>
      <c r="RFJ72"/>
      <c r="RFK72"/>
      <c r="RFL72"/>
      <c r="RFM72"/>
      <c r="RFN72"/>
      <c r="RFO72"/>
      <c r="RFP72"/>
      <c r="RFQ72"/>
      <c r="RFR72"/>
      <c r="RFS72"/>
      <c r="RFT72"/>
      <c r="RFU72"/>
      <c r="RFV72"/>
      <c r="RFW72"/>
      <c r="RFX72"/>
      <c r="RFY72"/>
      <c r="RFZ72"/>
      <c r="RGA72"/>
      <c r="RGB72"/>
      <c r="RGC72"/>
      <c r="RGD72"/>
      <c r="RGE72"/>
      <c r="RGF72"/>
      <c r="RGG72"/>
      <c r="RGH72"/>
      <c r="RGI72"/>
      <c r="RGJ72"/>
      <c r="RGK72"/>
      <c r="RGL72"/>
      <c r="RGM72"/>
      <c r="RGN72"/>
      <c r="RGO72"/>
      <c r="RGP72"/>
      <c r="RGQ72"/>
      <c r="RGR72"/>
      <c r="RGS72"/>
      <c r="RGT72"/>
      <c r="RGU72"/>
      <c r="RGV72"/>
      <c r="RGW72"/>
      <c r="RGX72"/>
      <c r="RGY72"/>
      <c r="RGZ72"/>
      <c r="RHA72"/>
      <c r="RHB72"/>
      <c r="RHC72"/>
      <c r="RHD72"/>
      <c r="RHE72"/>
      <c r="RHF72"/>
      <c r="RHG72"/>
      <c r="RHH72"/>
      <c r="RHI72"/>
      <c r="RHJ72"/>
      <c r="RHK72"/>
      <c r="RHL72"/>
      <c r="RHM72"/>
      <c r="RHN72"/>
      <c r="RHO72"/>
      <c r="RHP72"/>
      <c r="RHQ72"/>
      <c r="RHR72"/>
      <c r="RHS72"/>
      <c r="RHT72"/>
      <c r="RHU72"/>
      <c r="RHV72"/>
      <c r="RHW72"/>
      <c r="RHX72"/>
      <c r="RHY72"/>
      <c r="RHZ72"/>
      <c r="RIA72"/>
      <c r="RIB72"/>
      <c r="RIC72"/>
      <c r="RID72"/>
      <c r="RIE72"/>
      <c r="RIF72"/>
      <c r="RIG72"/>
      <c r="RIH72"/>
      <c r="RII72"/>
      <c r="RIJ72"/>
      <c r="RIK72"/>
      <c r="RIL72"/>
      <c r="RIM72"/>
      <c r="RIN72"/>
      <c r="RIO72"/>
      <c r="RIP72"/>
      <c r="RIQ72"/>
      <c r="RIR72"/>
      <c r="RIS72"/>
      <c r="RIT72"/>
      <c r="RIU72"/>
      <c r="RIV72"/>
      <c r="RIW72"/>
      <c r="RIX72"/>
      <c r="RIY72"/>
      <c r="RIZ72"/>
      <c r="RJA72"/>
      <c r="RJB72"/>
      <c r="RJC72"/>
      <c r="RJD72"/>
      <c r="RJE72"/>
      <c r="RJF72"/>
      <c r="RJG72"/>
      <c r="RJH72"/>
      <c r="RJI72"/>
      <c r="RJJ72"/>
      <c r="RJK72"/>
      <c r="RJL72"/>
      <c r="RJM72"/>
      <c r="RJN72"/>
      <c r="RJO72"/>
      <c r="RJP72"/>
      <c r="RJQ72"/>
      <c r="RJR72"/>
      <c r="RJS72"/>
      <c r="RJT72"/>
      <c r="RJU72"/>
      <c r="RJV72"/>
      <c r="RJW72"/>
      <c r="RJX72"/>
      <c r="RJY72"/>
      <c r="RJZ72"/>
      <c r="RKA72"/>
      <c r="RKB72"/>
      <c r="RKC72"/>
      <c r="RKD72"/>
      <c r="RKE72"/>
      <c r="RKF72"/>
      <c r="RKG72"/>
      <c r="RKH72"/>
      <c r="RKI72"/>
      <c r="RKJ72"/>
      <c r="RKK72"/>
      <c r="RKL72"/>
      <c r="RKM72"/>
      <c r="RKN72"/>
      <c r="RKO72"/>
      <c r="RKP72"/>
      <c r="RKQ72"/>
      <c r="RKR72"/>
      <c r="RKS72"/>
      <c r="RKT72"/>
      <c r="RKU72"/>
      <c r="RKV72"/>
      <c r="RKW72"/>
      <c r="RKX72"/>
      <c r="RKY72"/>
      <c r="RKZ72"/>
      <c r="RLA72"/>
      <c r="RLB72"/>
      <c r="RLC72"/>
      <c r="RLD72"/>
      <c r="RLE72"/>
      <c r="RLF72"/>
      <c r="RLG72"/>
      <c r="RLH72"/>
      <c r="RLI72"/>
      <c r="RLJ72"/>
      <c r="RLK72"/>
      <c r="RLL72"/>
      <c r="RLM72"/>
      <c r="RLN72"/>
      <c r="RLO72"/>
      <c r="RLP72"/>
      <c r="RLQ72"/>
      <c r="RLR72"/>
      <c r="RLS72"/>
      <c r="RLT72"/>
      <c r="RLU72"/>
      <c r="RLV72"/>
      <c r="RLW72"/>
      <c r="RLX72"/>
      <c r="RLY72"/>
      <c r="RLZ72"/>
      <c r="RMA72"/>
      <c r="RMB72"/>
      <c r="RMC72"/>
      <c r="RMD72"/>
      <c r="RME72"/>
      <c r="RMF72"/>
      <c r="RMG72"/>
      <c r="RMH72"/>
      <c r="RMI72"/>
      <c r="RMJ72"/>
      <c r="RMK72"/>
      <c r="RML72"/>
      <c r="RMM72"/>
      <c r="RMN72"/>
      <c r="RMO72"/>
      <c r="RMP72"/>
      <c r="RMQ72"/>
      <c r="RMR72"/>
      <c r="RMS72"/>
      <c r="RMT72"/>
      <c r="RMU72"/>
      <c r="RMV72"/>
      <c r="RMW72"/>
      <c r="RMX72"/>
      <c r="RMY72"/>
      <c r="RMZ72"/>
      <c r="RNA72"/>
      <c r="RNB72"/>
      <c r="RNC72"/>
      <c r="RND72"/>
      <c r="RNE72"/>
      <c r="RNF72"/>
      <c r="RNG72"/>
      <c r="RNH72"/>
      <c r="RNI72"/>
      <c r="RNJ72"/>
      <c r="RNK72"/>
      <c r="RNL72"/>
      <c r="RNM72"/>
      <c r="RNN72"/>
      <c r="RNO72"/>
      <c r="RNP72"/>
      <c r="RNQ72"/>
      <c r="RNR72"/>
      <c r="RNS72"/>
      <c r="RNT72"/>
      <c r="RNU72"/>
      <c r="RNV72"/>
      <c r="RNW72"/>
      <c r="RNX72"/>
      <c r="RNY72"/>
      <c r="RNZ72"/>
      <c r="ROA72"/>
      <c r="ROB72"/>
      <c r="ROC72"/>
      <c r="ROD72"/>
      <c r="ROE72"/>
      <c r="ROF72"/>
      <c r="ROG72"/>
      <c r="ROH72"/>
      <c r="ROI72"/>
      <c r="ROJ72"/>
      <c r="ROK72"/>
      <c r="ROL72"/>
      <c r="ROM72"/>
      <c r="RON72"/>
      <c r="ROO72"/>
      <c r="ROP72"/>
      <c r="ROQ72"/>
      <c r="ROR72"/>
      <c r="ROS72"/>
      <c r="ROT72"/>
      <c r="ROU72"/>
      <c r="ROV72"/>
      <c r="ROW72"/>
      <c r="ROX72"/>
      <c r="ROY72"/>
      <c r="ROZ72"/>
      <c r="RPA72"/>
      <c r="RPB72"/>
      <c r="RPC72"/>
      <c r="RPD72"/>
      <c r="RPE72"/>
      <c r="RPF72"/>
      <c r="RPG72"/>
      <c r="RPH72"/>
      <c r="RPI72"/>
      <c r="RPJ72"/>
      <c r="RPK72"/>
      <c r="RPL72"/>
      <c r="RPM72"/>
      <c r="RPN72"/>
      <c r="RPO72"/>
      <c r="RPP72"/>
      <c r="RPQ72"/>
      <c r="RPR72"/>
      <c r="RPS72"/>
      <c r="RPT72"/>
      <c r="RPU72"/>
      <c r="RPV72"/>
      <c r="RPW72"/>
      <c r="RPX72"/>
      <c r="RPY72"/>
      <c r="RPZ72"/>
      <c r="RQA72"/>
      <c r="RQB72"/>
      <c r="RQC72"/>
      <c r="RQD72"/>
      <c r="RQE72"/>
      <c r="RQF72"/>
      <c r="RQG72"/>
      <c r="RQH72"/>
      <c r="RQI72"/>
      <c r="RQJ72"/>
      <c r="RQK72"/>
      <c r="RQL72"/>
      <c r="RQM72"/>
      <c r="RQN72"/>
      <c r="RQO72"/>
      <c r="RQP72"/>
      <c r="RQQ72"/>
      <c r="RQR72"/>
      <c r="RQS72"/>
      <c r="RQT72"/>
      <c r="RQU72"/>
      <c r="RQV72"/>
      <c r="RQW72"/>
      <c r="RQX72"/>
      <c r="RQY72"/>
      <c r="RQZ72"/>
      <c r="RRA72"/>
      <c r="RRB72"/>
      <c r="RRC72"/>
      <c r="RRD72"/>
      <c r="RRE72"/>
      <c r="RRF72"/>
      <c r="RRG72"/>
      <c r="RRH72"/>
      <c r="RRI72"/>
      <c r="RRJ72"/>
      <c r="RRK72"/>
      <c r="RRL72"/>
      <c r="RRM72"/>
      <c r="RRN72"/>
      <c r="RRO72"/>
      <c r="RRP72"/>
      <c r="RRQ72"/>
      <c r="RRR72"/>
      <c r="RRS72"/>
      <c r="RRT72"/>
      <c r="RRU72"/>
      <c r="RRV72"/>
      <c r="RRW72"/>
      <c r="RRX72"/>
      <c r="RRY72"/>
      <c r="RRZ72"/>
      <c r="RSA72"/>
      <c r="RSB72"/>
      <c r="RSC72"/>
      <c r="RSD72"/>
      <c r="RSE72"/>
      <c r="RSF72"/>
      <c r="RSG72"/>
      <c r="RSH72"/>
      <c r="RSI72"/>
      <c r="RSJ72"/>
      <c r="RSK72"/>
      <c r="RSL72"/>
      <c r="RSM72"/>
      <c r="RSN72"/>
      <c r="RSO72"/>
      <c r="RSP72"/>
      <c r="RSQ72"/>
      <c r="RSR72"/>
      <c r="RSS72"/>
      <c r="RST72"/>
      <c r="RSU72"/>
      <c r="RSV72"/>
      <c r="RSW72"/>
      <c r="RSX72"/>
      <c r="RSY72"/>
      <c r="RSZ72"/>
      <c r="RTA72"/>
      <c r="RTB72"/>
      <c r="RTC72"/>
      <c r="RTD72"/>
      <c r="RTE72"/>
      <c r="RTF72"/>
      <c r="RTG72"/>
      <c r="RTH72"/>
      <c r="RTI72"/>
      <c r="RTJ72"/>
      <c r="RTK72"/>
      <c r="RTL72"/>
      <c r="RTM72"/>
      <c r="RTN72"/>
      <c r="RTO72"/>
      <c r="RTP72"/>
      <c r="RTQ72"/>
      <c r="RTR72"/>
      <c r="RTS72"/>
      <c r="RTT72"/>
      <c r="RTU72"/>
      <c r="RTV72"/>
      <c r="RTW72"/>
      <c r="RTX72"/>
      <c r="RTY72"/>
      <c r="RTZ72"/>
      <c r="RUA72"/>
      <c r="RUB72"/>
      <c r="RUC72"/>
      <c r="RUD72"/>
      <c r="RUE72"/>
      <c r="RUF72"/>
      <c r="RUG72"/>
      <c r="RUH72"/>
      <c r="RUI72"/>
      <c r="RUJ72"/>
      <c r="RUK72"/>
      <c r="RUL72"/>
      <c r="RUM72"/>
      <c r="RUN72"/>
      <c r="RUO72"/>
      <c r="RUP72"/>
      <c r="RUQ72"/>
      <c r="RUR72"/>
      <c r="RUS72"/>
      <c r="RUT72"/>
      <c r="RUU72"/>
      <c r="RUV72"/>
      <c r="RUW72"/>
      <c r="RUX72"/>
      <c r="RUY72"/>
      <c r="RUZ72"/>
      <c r="RVA72"/>
      <c r="RVB72"/>
      <c r="RVC72"/>
      <c r="RVD72"/>
      <c r="RVE72"/>
      <c r="RVF72"/>
      <c r="RVG72"/>
      <c r="RVH72"/>
      <c r="RVI72"/>
      <c r="RVJ72"/>
      <c r="RVK72"/>
      <c r="RVL72"/>
      <c r="RVM72"/>
      <c r="RVN72"/>
      <c r="RVO72"/>
      <c r="RVP72"/>
      <c r="RVQ72"/>
      <c r="RVR72"/>
      <c r="RVS72"/>
      <c r="RVT72"/>
      <c r="RVU72"/>
      <c r="RVV72"/>
      <c r="RVW72"/>
      <c r="RVX72"/>
      <c r="RVY72"/>
      <c r="RVZ72"/>
      <c r="RWA72"/>
      <c r="RWB72"/>
      <c r="RWC72"/>
      <c r="RWD72"/>
      <c r="RWE72"/>
      <c r="RWF72"/>
      <c r="RWG72"/>
      <c r="RWH72"/>
      <c r="RWI72"/>
      <c r="RWJ72"/>
      <c r="RWK72"/>
      <c r="RWL72"/>
      <c r="RWM72"/>
      <c r="RWN72"/>
      <c r="RWO72"/>
      <c r="RWP72"/>
      <c r="RWQ72"/>
      <c r="RWR72"/>
      <c r="RWS72"/>
      <c r="RWT72"/>
      <c r="RWU72"/>
      <c r="RWV72"/>
      <c r="RWW72"/>
      <c r="RWX72"/>
      <c r="RWY72"/>
      <c r="RWZ72"/>
      <c r="RXA72"/>
      <c r="RXB72"/>
      <c r="RXC72"/>
      <c r="RXD72"/>
      <c r="RXE72"/>
      <c r="RXF72"/>
      <c r="RXG72"/>
      <c r="RXH72"/>
      <c r="RXI72"/>
      <c r="RXJ72"/>
      <c r="RXK72"/>
      <c r="RXL72"/>
      <c r="RXM72"/>
      <c r="RXN72"/>
      <c r="RXO72"/>
      <c r="RXP72"/>
      <c r="RXQ72"/>
      <c r="RXR72"/>
      <c r="RXS72"/>
      <c r="RXT72"/>
      <c r="RXU72"/>
      <c r="RXV72"/>
      <c r="RXW72"/>
      <c r="RXX72"/>
      <c r="RXY72"/>
      <c r="RXZ72"/>
      <c r="RYA72"/>
      <c r="RYB72"/>
      <c r="RYC72"/>
      <c r="RYD72"/>
      <c r="RYE72"/>
      <c r="RYF72"/>
      <c r="RYG72"/>
      <c r="RYH72"/>
      <c r="RYI72"/>
      <c r="RYJ72"/>
      <c r="RYK72"/>
      <c r="RYL72"/>
      <c r="RYM72"/>
      <c r="RYN72"/>
      <c r="RYO72"/>
      <c r="RYP72"/>
      <c r="RYQ72"/>
      <c r="RYR72"/>
      <c r="RYS72"/>
      <c r="RYT72"/>
      <c r="RYU72"/>
      <c r="RYV72"/>
      <c r="RYW72"/>
      <c r="RYX72"/>
      <c r="RYY72"/>
      <c r="RYZ72"/>
      <c r="RZA72"/>
      <c r="RZB72"/>
      <c r="RZC72"/>
      <c r="RZD72"/>
      <c r="RZE72"/>
      <c r="RZF72"/>
      <c r="RZG72"/>
      <c r="RZH72"/>
      <c r="RZI72"/>
      <c r="RZJ72"/>
      <c r="RZK72"/>
      <c r="RZL72"/>
      <c r="RZM72"/>
      <c r="RZN72"/>
      <c r="RZO72"/>
      <c r="RZP72"/>
      <c r="RZQ72"/>
      <c r="RZR72"/>
      <c r="RZS72"/>
      <c r="RZT72"/>
      <c r="RZU72"/>
      <c r="RZV72"/>
      <c r="RZW72"/>
      <c r="RZX72"/>
      <c r="RZY72"/>
      <c r="RZZ72"/>
      <c r="SAA72"/>
      <c r="SAB72"/>
      <c r="SAC72"/>
      <c r="SAD72"/>
      <c r="SAE72"/>
      <c r="SAF72"/>
      <c r="SAG72"/>
      <c r="SAH72"/>
      <c r="SAI72"/>
      <c r="SAJ72"/>
      <c r="SAK72"/>
      <c r="SAL72"/>
      <c r="SAM72"/>
      <c r="SAN72"/>
      <c r="SAO72"/>
      <c r="SAP72"/>
      <c r="SAQ72"/>
      <c r="SAR72"/>
      <c r="SAS72"/>
      <c r="SAT72"/>
      <c r="SAU72"/>
      <c r="SAV72"/>
      <c r="SAW72"/>
      <c r="SAX72"/>
      <c r="SAY72"/>
      <c r="SAZ72"/>
      <c r="SBA72"/>
      <c r="SBB72"/>
      <c r="SBC72"/>
      <c r="SBD72"/>
      <c r="SBE72"/>
      <c r="SBF72"/>
      <c r="SBG72"/>
      <c r="SBH72"/>
      <c r="SBI72"/>
      <c r="SBJ72"/>
      <c r="SBK72"/>
      <c r="SBL72"/>
      <c r="SBM72"/>
      <c r="SBN72"/>
      <c r="SBO72"/>
      <c r="SBP72"/>
      <c r="SBQ72"/>
      <c r="SBR72"/>
      <c r="SBS72"/>
      <c r="SBT72"/>
      <c r="SBU72"/>
      <c r="SBV72"/>
      <c r="SBW72"/>
      <c r="SBX72"/>
      <c r="SBY72"/>
      <c r="SBZ72"/>
      <c r="SCA72"/>
      <c r="SCB72"/>
      <c r="SCC72"/>
      <c r="SCD72"/>
      <c r="SCE72"/>
      <c r="SCF72"/>
      <c r="SCG72"/>
      <c r="SCH72"/>
      <c r="SCI72"/>
      <c r="SCJ72"/>
      <c r="SCK72"/>
      <c r="SCL72"/>
      <c r="SCM72"/>
      <c r="SCN72"/>
      <c r="SCO72"/>
      <c r="SCP72"/>
      <c r="SCQ72"/>
      <c r="SCR72"/>
      <c r="SCS72"/>
      <c r="SCT72"/>
      <c r="SCU72"/>
      <c r="SCV72"/>
      <c r="SCW72"/>
      <c r="SCX72"/>
      <c r="SCY72"/>
      <c r="SCZ72"/>
      <c r="SDA72"/>
      <c r="SDB72"/>
      <c r="SDC72"/>
      <c r="SDD72"/>
      <c r="SDE72"/>
      <c r="SDF72"/>
      <c r="SDG72"/>
      <c r="SDH72"/>
      <c r="SDI72"/>
      <c r="SDJ72"/>
      <c r="SDK72"/>
      <c r="SDL72"/>
      <c r="SDM72"/>
      <c r="SDN72"/>
      <c r="SDO72"/>
      <c r="SDP72"/>
      <c r="SDQ72"/>
      <c r="SDR72"/>
      <c r="SDS72"/>
      <c r="SDT72"/>
      <c r="SDU72"/>
      <c r="SDV72"/>
      <c r="SDW72"/>
      <c r="SDX72"/>
      <c r="SDY72"/>
      <c r="SDZ72"/>
      <c r="SEA72"/>
      <c r="SEB72"/>
      <c r="SEC72"/>
      <c r="SED72"/>
      <c r="SEE72"/>
      <c r="SEF72"/>
      <c r="SEG72"/>
      <c r="SEH72"/>
      <c r="SEI72"/>
      <c r="SEJ72"/>
      <c r="SEK72"/>
      <c r="SEL72"/>
      <c r="SEM72"/>
      <c r="SEN72"/>
      <c r="SEO72"/>
      <c r="SEP72"/>
      <c r="SEQ72"/>
      <c r="SER72"/>
      <c r="SES72"/>
      <c r="SET72"/>
      <c r="SEU72"/>
      <c r="SEV72"/>
      <c r="SEW72"/>
      <c r="SEX72"/>
      <c r="SEY72"/>
      <c r="SEZ72"/>
      <c r="SFA72"/>
      <c r="SFB72"/>
      <c r="SFC72"/>
      <c r="SFD72"/>
      <c r="SFE72"/>
      <c r="SFF72"/>
      <c r="SFG72"/>
      <c r="SFH72"/>
      <c r="SFI72"/>
      <c r="SFJ72"/>
      <c r="SFK72"/>
      <c r="SFL72"/>
      <c r="SFM72"/>
      <c r="SFN72"/>
      <c r="SFO72"/>
      <c r="SFP72"/>
      <c r="SFQ72"/>
      <c r="SFR72"/>
      <c r="SFS72"/>
      <c r="SFT72"/>
      <c r="SFU72"/>
      <c r="SFV72"/>
      <c r="SFW72"/>
      <c r="SFX72"/>
      <c r="SFY72"/>
      <c r="SFZ72"/>
      <c r="SGA72"/>
      <c r="SGB72"/>
      <c r="SGC72"/>
      <c r="SGD72"/>
      <c r="SGE72"/>
      <c r="SGF72"/>
      <c r="SGG72"/>
      <c r="SGH72"/>
      <c r="SGI72"/>
      <c r="SGJ72"/>
      <c r="SGK72"/>
      <c r="SGL72"/>
      <c r="SGM72"/>
      <c r="SGN72"/>
      <c r="SGO72"/>
      <c r="SGP72"/>
      <c r="SGQ72"/>
      <c r="SGR72"/>
      <c r="SGS72"/>
      <c r="SGT72"/>
      <c r="SGU72"/>
      <c r="SGV72"/>
      <c r="SGW72"/>
      <c r="SGX72"/>
      <c r="SGY72"/>
      <c r="SGZ72"/>
      <c r="SHA72"/>
      <c r="SHB72"/>
      <c r="SHC72"/>
      <c r="SHD72"/>
      <c r="SHE72"/>
      <c r="SHF72"/>
      <c r="SHG72"/>
      <c r="SHH72"/>
      <c r="SHI72"/>
      <c r="SHJ72"/>
      <c r="SHK72"/>
      <c r="SHL72"/>
      <c r="SHM72"/>
      <c r="SHN72"/>
      <c r="SHO72"/>
      <c r="SHP72"/>
      <c r="SHQ72"/>
      <c r="SHR72"/>
      <c r="SHS72"/>
      <c r="SHT72"/>
      <c r="SHU72"/>
      <c r="SHV72"/>
      <c r="SHW72"/>
      <c r="SHX72"/>
      <c r="SHY72"/>
      <c r="SHZ72"/>
      <c r="SIA72"/>
      <c r="SIB72"/>
      <c r="SIC72"/>
      <c r="SID72"/>
      <c r="SIE72"/>
      <c r="SIF72"/>
      <c r="SIG72"/>
      <c r="SIH72"/>
      <c r="SII72"/>
      <c r="SIJ72"/>
      <c r="SIK72"/>
      <c r="SIL72"/>
      <c r="SIM72"/>
      <c r="SIN72"/>
      <c r="SIO72"/>
      <c r="SIP72"/>
      <c r="SIQ72"/>
      <c r="SIR72"/>
      <c r="SIS72"/>
      <c r="SIT72"/>
      <c r="SIU72"/>
      <c r="SIV72"/>
      <c r="SIW72"/>
      <c r="SIX72"/>
      <c r="SIY72"/>
      <c r="SIZ72"/>
      <c r="SJA72"/>
      <c r="SJB72"/>
      <c r="SJC72"/>
      <c r="SJD72"/>
      <c r="SJE72"/>
      <c r="SJF72"/>
      <c r="SJG72"/>
      <c r="SJH72"/>
      <c r="SJI72"/>
      <c r="SJJ72"/>
      <c r="SJK72"/>
      <c r="SJL72"/>
      <c r="SJM72"/>
      <c r="SJN72"/>
      <c r="SJO72"/>
      <c r="SJP72"/>
      <c r="SJQ72"/>
      <c r="SJR72"/>
      <c r="SJS72"/>
      <c r="SJT72"/>
      <c r="SJU72"/>
      <c r="SJV72"/>
      <c r="SJW72"/>
      <c r="SJX72"/>
      <c r="SJY72"/>
      <c r="SJZ72"/>
      <c r="SKA72"/>
      <c r="SKB72"/>
      <c r="SKC72"/>
      <c r="SKD72"/>
      <c r="SKE72"/>
      <c r="SKF72"/>
      <c r="SKG72"/>
      <c r="SKH72"/>
      <c r="SKI72"/>
      <c r="SKJ72"/>
      <c r="SKK72"/>
      <c r="SKL72"/>
      <c r="SKM72"/>
      <c r="SKN72"/>
      <c r="SKO72"/>
      <c r="SKP72"/>
      <c r="SKQ72"/>
      <c r="SKR72"/>
      <c r="SKS72"/>
      <c r="SKT72"/>
      <c r="SKU72"/>
      <c r="SKV72"/>
      <c r="SKW72"/>
      <c r="SKX72"/>
      <c r="SKY72"/>
      <c r="SKZ72"/>
      <c r="SLA72"/>
      <c r="SLB72"/>
      <c r="SLC72"/>
      <c r="SLD72"/>
      <c r="SLE72"/>
      <c r="SLF72"/>
      <c r="SLG72"/>
      <c r="SLH72"/>
      <c r="SLI72"/>
      <c r="SLJ72"/>
      <c r="SLK72"/>
      <c r="SLL72"/>
      <c r="SLM72"/>
      <c r="SLN72"/>
      <c r="SLO72"/>
      <c r="SLP72"/>
      <c r="SLQ72"/>
      <c r="SLR72"/>
      <c r="SLS72"/>
      <c r="SLT72"/>
      <c r="SLU72"/>
      <c r="SLV72"/>
      <c r="SLW72"/>
      <c r="SLX72"/>
      <c r="SLY72"/>
      <c r="SLZ72"/>
      <c r="SMA72"/>
      <c r="SMB72"/>
      <c r="SMC72"/>
      <c r="SMD72"/>
      <c r="SME72"/>
      <c r="SMF72"/>
      <c r="SMG72"/>
      <c r="SMH72"/>
      <c r="SMI72"/>
      <c r="SMJ72"/>
      <c r="SMK72"/>
      <c r="SML72"/>
      <c r="SMM72"/>
      <c r="SMN72"/>
      <c r="SMO72"/>
      <c r="SMP72"/>
      <c r="SMQ72"/>
      <c r="SMR72"/>
      <c r="SMS72"/>
      <c r="SMT72"/>
      <c r="SMU72"/>
      <c r="SMV72"/>
      <c r="SMW72"/>
      <c r="SMX72"/>
      <c r="SMY72"/>
      <c r="SMZ72"/>
      <c r="SNA72"/>
      <c r="SNB72"/>
      <c r="SNC72"/>
      <c r="SND72"/>
      <c r="SNE72"/>
      <c r="SNF72"/>
      <c r="SNG72"/>
      <c r="SNH72"/>
      <c r="SNI72"/>
      <c r="SNJ72"/>
      <c r="SNK72"/>
      <c r="SNL72"/>
      <c r="SNM72"/>
      <c r="SNN72"/>
      <c r="SNO72"/>
      <c r="SNP72"/>
      <c r="SNQ72"/>
      <c r="SNR72"/>
      <c r="SNS72"/>
      <c r="SNT72"/>
      <c r="SNU72"/>
      <c r="SNV72"/>
      <c r="SNW72"/>
      <c r="SNX72"/>
      <c r="SNY72"/>
      <c r="SNZ72"/>
      <c r="SOA72"/>
      <c r="SOB72"/>
      <c r="SOC72"/>
      <c r="SOD72"/>
      <c r="SOE72"/>
      <c r="SOF72"/>
      <c r="SOG72"/>
      <c r="SOH72"/>
      <c r="SOI72"/>
      <c r="SOJ72"/>
      <c r="SOK72"/>
      <c r="SOL72"/>
      <c r="SOM72"/>
      <c r="SON72"/>
      <c r="SOO72"/>
      <c r="SOP72"/>
      <c r="SOQ72"/>
      <c r="SOR72"/>
      <c r="SOS72"/>
      <c r="SOT72"/>
      <c r="SOU72"/>
      <c r="SOV72"/>
      <c r="SOW72"/>
      <c r="SOX72"/>
      <c r="SOY72"/>
      <c r="SOZ72"/>
      <c r="SPA72"/>
      <c r="SPB72"/>
      <c r="SPC72"/>
      <c r="SPD72"/>
      <c r="SPE72"/>
      <c r="SPF72"/>
      <c r="SPG72"/>
      <c r="SPH72"/>
      <c r="SPI72"/>
      <c r="SPJ72"/>
      <c r="SPK72"/>
      <c r="SPL72"/>
      <c r="SPM72"/>
      <c r="SPN72"/>
      <c r="SPO72"/>
      <c r="SPP72"/>
      <c r="SPQ72"/>
      <c r="SPR72"/>
      <c r="SPS72"/>
      <c r="SPT72"/>
      <c r="SPU72"/>
      <c r="SPV72"/>
      <c r="SPW72"/>
      <c r="SPX72"/>
      <c r="SPY72"/>
      <c r="SPZ72"/>
      <c r="SQA72"/>
      <c r="SQB72"/>
      <c r="SQC72"/>
      <c r="SQD72"/>
      <c r="SQE72"/>
      <c r="SQF72"/>
      <c r="SQG72"/>
      <c r="SQH72"/>
      <c r="SQI72"/>
      <c r="SQJ72"/>
      <c r="SQK72"/>
      <c r="SQL72"/>
      <c r="SQM72"/>
      <c r="SQN72"/>
      <c r="SQO72"/>
      <c r="SQP72"/>
      <c r="SQQ72"/>
      <c r="SQR72"/>
      <c r="SQS72"/>
      <c r="SQT72"/>
      <c r="SQU72"/>
      <c r="SQV72"/>
      <c r="SQW72"/>
      <c r="SQX72"/>
      <c r="SQY72"/>
      <c r="SQZ72"/>
      <c r="SRA72"/>
      <c r="SRB72"/>
      <c r="SRC72"/>
      <c r="SRD72"/>
      <c r="SRE72"/>
      <c r="SRF72"/>
      <c r="SRG72"/>
      <c r="SRH72"/>
      <c r="SRI72"/>
      <c r="SRJ72"/>
      <c r="SRK72"/>
      <c r="SRL72"/>
      <c r="SRM72"/>
      <c r="SRN72"/>
      <c r="SRO72"/>
      <c r="SRP72"/>
      <c r="SRQ72"/>
      <c r="SRR72"/>
      <c r="SRS72"/>
      <c r="SRT72"/>
      <c r="SRU72"/>
      <c r="SRV72"/>
      <c r="SRW72"/>
      <c r="SRX72"/>
      <c r="SRY72"/>
      <c r="SRZ72"/>
      <c r="SSA72"/>
      <c r="SSB72"/>
      <c r="SSC72"/>
      <c r="SSD72"/>
      <c r="SSE72"/>
      <c r="SSF72"/>
      <c r="SSG72"/>
      <c r="SSH72"/>
      <c r="SSI72"/>
      <c r="SSJ72"/>
      <c r="SSK72"/>
      <c r="SSL72"/>
      <c r="SSM72"/>
      <c r="SSN72"/>
      <c r="SSO72"/>
      <c r="SSP72"/>
      <c r="SSQ72"/>
      <c r="SSR72"/>
      <c r="SSS72"/>
      <c r="SST72"/>
      <c r="SSU72"/>
      <c r="SSV72"/>
      <c r="SSW72"/>
      <c r="SSX72"/>
      <c r="SSY72"/>
      <c r="SSZ72"/>
      <c r="STA72"/>
      <c r="STB72"/>
      <c r="STC72"/>
      <c r="STD72"/>
      <c r="STE72"/>
      <c r="STF72"/>
      <c r="STG72"/>
      <c r="STH72"/>
      <c r="STI72"/>
      <c r="STJ72"/>
      <c r="STK72"/>
      <c r="STL72"/>
      <c r="STM72"/>
      <c r="STN72"/>
      <c r="STO72"/>
      <c r="STP72"/>
      <c r="STQ72"/>
      <c r="STR72"/>
      <c r="STS72"/>
      <c r="STT72"/>
      <c r="STU72"/>
      <c r="STV72"/>
      <c r="STW72"/>
      <c r="STX72"/>
      <c r="STY72"/>
      <c r="STZ72"/>
      <c r="SUA72"/>
      <c r="SUB72"/>
      <c r="SUC72"/>
      <c r="SUD72"/>
      <c r="SUE72"/>
      <c r="SUF72"/>
      <c r="SUG72"/>
      <c r="SUH72"/>
      <c r="SUI72"/>
      <c r="SUJ72"/>
      <c r="SUK72"/>
      <c r="SUL72"/>
      <c r="SUM72"/>
      <c r="SUN72"/>
      <c r="SUO72"/>
      <c r="SUP72"/>
      <c r="SUQ72"/>
      <c r="SUR72"/>
      <c r="SUS72"/>
      <c r="SUT72"/>
      <c r="SUU72"/>
      <c r="SUV72"/>
      <c r="SUW72"/>
      <c r="SUX72"/>
      <c r="SUY72"/>
      <c r="SUZ72"/>
      <c r="SVA72"/>
      <c r="SVB72"/>
      <c r="SVC72"/>
      <c r="SVD72"/>
      <c r="SVE72"/>
      <c r="SVF72"/>
      <c r="SVG72"/>
      <c r="SVH72"/>
      <c r="SVI72"/>
      <c r="SVJ72"/>
      <c r="SVK72"/>
      <c r="SVL72"/>
      <c r="SVM72"/>
      <c r="SVN72"/>
      <c r="SVO72"/>
      <c r="SVP72"/>
      <c r="SVQ72"/>
      <c r="SVR72"/>
      <c r="SVS72"/>
      <c r="SVT72"/>
      <c r="SVU72"/>
      <c r="SVV72"/>
      <c r="SVW72"/>
      <c r="SVX72"/>
      <c r="SVY72"/>
      <c r="SVZ72"/>
      <c r="SWA72"/>
      <c r="SWB72"/>
      <c r="SWC72"/>
      <c r="SWD72"/>
      <c r="SWE72"/>
      <c r="SWF72"/>
      <c r="SWG72"/>
      <c r="SWH72"/>
      <c r="SWI72"/>
      <c r="SWJ72"/>
      <c r="SWK72"/>
      <c r="SWL72"/>
      <c r="SWM72"/>
      <c r="SWN72"/>
      <c r="SWO72"/>
      <c r="SWP72"/>
      <c r="SWQ72"/>
      <c r="SWR72"/>
      <c r="SWS72"/>
      <c r="SWT72"/>
      <c r="SWU72"/>
      <c r="SWV72"/>
      <c r="SWW72"/>
      <c r="SWX72"/>
      <c r="SWY72"/>
      <c r="SWZ72"/>
      <c r="SXA72"/>
      <c r="SXB72"/>
      <c r="SXC72"/>
      <c r="SXD72"/>
      <c r="SXE72"/>
      <c r="SXF72"/>
      <c r="SXG72"/>
      <c r="SXH72"/>
      <c r="SXI72"/>
      <c r="SXJ72"/>
      <c r="SXK72"/>
      <c r="SXL72"/>
      <c r="SXM72"/>
      <c r="SXN72"/>
      <c r="SXO72"/>
      <c r="SXP72"/>
      <c r="SXQ72"/>
      <c r="SXR72"/>
      <c r="SXS72"/>
      <c r="SXT72"/>
      <c r="SXU72"/>
      <c r="SXV72"/>
      <c r="SXW72"/>
      <c r="SXX72"/>
      <c r="SXY72"/>
      <c r="SXZ72"/>
      <c r="SYA72"/>
      <c r="SYB72"/>
      <c r="SYC72"/>
      <c r="SYD72"/>
      <c r="SYE72"/>
      <c r="SYF72"/>
      <c r="SYG72"/>
      <c r="SYH72"/>
      <c r="SYI72"/>
      <c r="SYJ72"/>
      <c r="SYK72"/>
      <c r="SYL72"/>
      <c r="SYM72"/>
      <c r="SYN72"/>
      <c r="SYO72"/>
      <c r="SYP72"/>
      <c r="SYQ72"/>
      <c r="SYR72"/>
      <c r="SYS72"/>
      <c r="SYT72"/>
      <c r="SYU72"/>
      <c r="SYV72"/>
      <c r="SYW72"/>
      <c r="SYX72"/>
      <c r="SYY72"/>
      <c r="SYZ72"/>
      <c r="SZA72"/>
      <c r="SZB72"/>
      <c r="SZC72"/>
      <c r="SZD72"/>
      <c r="SZE72"/>
      <c r="SZF72"/>
      <c r="SZG72"/>
      <c r="SZH72"/>
      <c r="SZI72"/>
      <c r="SZJ72"/>
      <c r="SZK72"/>
      <c r="SZL72"/>
      <c r="SZM72"/>
      <c r="SZN72"/>
      <c r="SZO72"/>
      <c r="SZP72"/>
      <c r="SZQ72"/>
      <c r="SZR72"/>
      <c r="SZS72"/>
      <c r="SZT72"/>
      <c r="SZU72"/>
      <c r="SZV72"/>
      <c r="SZW72"/>
      <c r="SZX72"/>
      <c r="SZY72"/>
      <c r="SZZ72"/>
      <c r="TAA72"/>
      <c r="TAB72"/>
      <c r="TAC72"/>
      <c r="TAD72"/>
      <c r="TAE72"/>
      <c r="TAF72"/>
      <c r="TAG72"/>
      <c r="TAH72"/>
      <c r="TAI72"/>
      <c r="TAJ72"/>
      <c r="TAK72"/>
      <c r="TAL72"/>
      <c r="TAM72"/>
      <c r="TAN72"/>
      <c r="TAO72"/>
      <c r="TAP72"/>
      <c r="TAQ72"/>
      <c r="TAR72"/>
      <c r="TAS72"/>
      <c r="TAT72"/>
      <c r="TAU72"/>
      <c r="TAV72"/>
      <c r="TAW72"/>
      <c r="TAX72"/>
      <c r="TAY72"/>
      <c r="TAZ72"/>
      <c r="TBA72"/>
      <c r="TBB72"/>
      <c r="TBC72"/>
      <c r="TBD72"/>
      <c r="TBE72"/>
      <c r="TBF72"/>
      <c r="TBG72"/>
      <c r="TBH72"/>
      <c r="TBI72"/>
      <c r="TBJ72"/>
      <c r="TBK72"/>
      <c r="TBL72"/>
      <c r="TBM72"/>
      <c r="TBN72"/>
      <c r="TBO72"/>
      <c r="TBP72"/>
      <c r="TBQ72"/>
      <c r="TBR72"/>
      <c r="TBS72"/>
      <c r="TBT72"/>
      <c r="TBU72"/>
      <c r="TBV72"/>
      <c r="TBW72"/>
      <c r="TBX72"/>
      <c r="TBY72"/>
      <c r="TBZ72"/>
      <c r="TCA72"/>
      <c r="TCB72"/>
      <c r="TCC72"/>
      <c r="TCD72"/>
      <c r="TCE72"/>
      <c r="TCF72"/>
      <c r="TCG72"/>
      <c r="TCH72"/>
      <c r="TCI72"/>
      <c r="TCJ72"/>
      <c r="TCK72"/>
      <c r="TCL72"/>
      <c r="TCM72"/>
      <c r="TCN72"/>
      <c r="TCO72"/>
      <c r="TCP72"/>
      <c r="TCQ72"/>
      <c r="TCR72"/>
      <c r="TCS72"/>
      <c r="TCT72"/>
      <c r="TCU72"/>
      <c r="TCV72"/>
      <c r="TCW72"/>
      <c r="TCX72"/>
      <c r="TCY72"/>
      <c r="TCZ72"/>
      <c r="TDA72"/>
      <c r="TDB72"/>
      <c r="TDC72"/>
      <c r="TDD72"/>
      <c r="TDE72"/>
      <c r="TDF72"/>
      <c r="TDG72"/>
      <c r="TDH72"/>
      <c r="TDI72"/>
      <c r="TDJ72"/>
      <c r="TDK72"/>
      <c r="TDL72"/>
      <c r="TDM72"/>
      <c r="TDN72"/>
      <c r="TDO72"/>
      <c r="TDP72"/>
      <c r="TDQ72"/>
      <c r="TDR72"/>
      <c r="TDS72"/>
      <c r="TDT72"/>
      <c r="TDU72"/>
      <c r="TDV72"/>
      <c r="TDW72"/>
      <c r="TDX72"/>
      <c r="TDY72"/>
      <c r="TDZ72"/>
      <c r="TEA72"/>
      <c r="TEB72"/>
      <c r="TEC72"/>
      <c r="TED72"/>
      <c r="TEE72"/>
      <c r="TEF72"/>
      <c r="TEG72"/>
      <c r="TEH72"/>
      <c r="TEI72"/>
      <c r="TEJ72"/>
      <c r="TEK72"/>
      <c r="TEL72"/>
      <c r="TEM72"/>
      <c r="TEN72"/>
      <c r="TEO72"/>
      <c r="TEP72"/>
      <c r="TEQ72"/>
      <c r="TER72"/>
      <c r="TES72"/>
      <c r="TET72"/>
      <c r="TEU72"/>
      <c r="TEV72"/>
      <c r="TEW72"/>
      <c r="TEX72"/>
      <c r="TEY72"/>
      <c r="TEZ72"/>
      <c r="TFA72"/>
      <c r="TFB72"/>
      <c r="TFC72"/>
      <c r="TFD72"/>
      <c r="TFE72"/>
      <c r="TFF72"/>
      <c r="TFG72"/>
      <c r="TFH72"/>
      <c r="TFI72"/>
      <c r="TFJ72"/>
      <c r="TFK72"/>
      <c r="TFL72"/>
      <c r="TFM72"/>
      <c r="TFN72"/>
      <c r="TFO72"/>
      <c r="TFP72"/>
      <c r="TFQ72"/>
      <c r="TFR72"/>
      <c r="TFS72"/>
      <c r="TFT72"/>
      <c r="TFU72"/>
      <c r="TFV72"/>
      <c r="TFW72"/>
      <c r="TFX72"/>
      <c r="TFY72"/>
      <c r="TFZ72"/>
      <c r="TGA72"/>
      <c r="TGB72"/>
      <c r="TGC72"/>
      <c r="TGD72"/>
      <c r="TGE72"/>
      <c r="TGF72"/>
      <c r="TGG72"/>
      <c r="TGH72"/>
      <c r="TGI72"/>
      <c r="TGJ72"/>
      <c r="TGK72"/>
      <c r="TGL72"/>
      <c r="TGM72"/>
      <c r="TGN72"/>
      <c r="TGO72"/>
      <c r="TGP72"/>
      <c r="TGQ72"/>
      <c r="TGR72"/>
      <c r="TGS72"/>
      <c r="TGT72"/>
      <c r="TGU72"/>
      <c r="TGV72"/>
      <c r="TGW72"/>
      <c r="TGX72"/>
      <c r="TGY72"/>
      <c r="TGZ72"/>
      <c r="THA72"/>
      <c r="THB72"/>
      <c r="THC72"/>
      <c r="THD72"/>
      <c r="THE72"/>
      <c r="THF72"/>
      <c r="THG72"/>
      <c r="THH72"/>
      <c r="THI72"/>
      <c r="THJ72"/>
      <c r="THK72"/>
      <c r="THL72"/>
      <c r="THM72"/>
      <c r="THN72"/>
      <c r="THO72"/>
      <c r="THP72"/>
      <c r="THQ72"/>
      <c r="THR72"/>
      <c r="THS72"/>
      <c r="THT72"/>
      <c r="THU72"/>
      <c r="THV72"/>
      <c r="THW72"/>
      <c r="THX72"/>
      <c r="THY72"/>
      <c r="THZ72"/>
      <c r="TIA72"/>
      <c r="TIB72"/>
      <c r="TIC72"/>
      <c r="TID72"/>
      <c r="TIE72"/>
      <c r="TIF72"/>
      <c r="TIG72"/>
      <c r="TIH72"/>
      <c r="TII72"/>
      <c r="TIJ72"/>
      <c r="TIK72"/>
      <c r="TIL72"/>
      <c r="TIM72"/>
      <c r="TIN72"/>
      <c r="TIO72"/>
      <c r="TIP72"/>
      <c r="TIQ72"/>
      <c r="TIR72"/>
      <c r="TIS72"/>
      <c r="TIT72"/>
      <c r="TIU72"/>
      <c r="TIV72"/>
      <c r="TIW72"/>
      <c r="TIX72"/>
      <c r="TIY72"/>
      <c r="TIZ72"/>
      <c r="TJA72"/>
      <c r="TJB72"/>
      <c r="TJC72"/>
      <c r="TJD72"/>
      <c r="TJE72"/>
      <c r="TJF72"/>
      <c r="TJG72"/>
      <c r="TJH72"/>
      <c r="TJI72"/>
      <c r="TJJ72"/>
      <c r="TJK72"/>
      <c r="TJL72"/>
      <c r="TJM72"/>
      <c r="TJN72"/>
      <c r="TJO72"/>
      <c r="TJP72"/>
      <c r="TJQ72"/>
      <c r="TJR72"/>
      <c r="TJS72"/>
      <c r="TJT72"/>
      <c r="TJU72"/>
      <c r="TJV72"/>
      <c r="TJW72"/>
      <c r="TJX72"/>
      <c r="TJY72"/>
      <c r="TJZ72"/>
      <c r="TKA72"/>
      <c r="TKB72"/>
      <c r="TKC72"/>
      <c r="TKD72"/>
      <c r="TKE72"/>
      <c r="TKF72"/>
      <c r="TKG72"/>
      <c r="TKH72"/>
      <c r="TKI72"/>
      <c r="TKJ72"/>
      <c r="TKK72"/>
      <c r="TKL72"/>
      <c r="TKM72"/>
      <c r="TKN72"/>
      <c r="TKO72"/>
      <c r="TKP72"/>
      <c r="TKQ72"/>
      <c r="TKR72"/>
      <c r="TKS72"/>
      <c r="TKT72"/>
      <c r="TKU72"/>
      <c r="TKV72"/>
      <c r="TKW72"/>
      <c r="TKX72"/>
      <c r="TKY72"/>
      <c r="TKZ72"/>
      <c r="TLA72"/>
      <c r="TLB72"/>
      <c r="TLC72"/>
      <c r="TLD72"/>
      <c r="TLE72"/>
      <c r="TLF72"/>
      <c r="TLG72"/>
      <c r="TLH72"/>
      <c r="TLI72"/>
      <c r="TLJ72"/>
      <c r="TLK72"/>
      <c r="TLL72"/>
      <c r="TLM72"/>
      <c r="TLN72"/>
      <c r="TLO72"/>
      <c r="TLP72"/>
      <c r="TLQ72"/>
      <c r="TLR72"/>
      <c r="TLS72"/>
      <c r="TLT72"/>
      <c r="TLU72"/>
      <c r="TLV72"/>
      <c r="TLW72"/>
      <c r="TLX72"/>
      <c r="TLY72"/>
      <c r="TLZ72"/>
      <c r="TMA72"/>
      <c r="TMB72"/>
      <c r="TMC72"/>
      <c r="TMD72"/>
      <c r="TME72"/>
      <c r="TMF72"/>
      <c r="TMG72"/>
      <c r="TMH72"/>
      <c r="TMI72"/>
      <c r="TMJ72"/>
      <c r="TMK72"/>
      <c r="TML72"/>
      <c r="TMM72"/>
      <c r="TMN72"/>
      <c r="TMO72"/>
      <c r="TMP72"/>
      <c r="TMQ72"/>
      <c r="TMR72"/>
      <c r="TMS72"/>
      <c r="TMT72"/>
      <c r="TMU72"/>
      <c r="TMV72"/>
      <c r="TMW72"/>
      <c r="TMX72"/>
      <c r="TMY72"/>
      <c r="TMZ72"/>
      <c r="TNA72"/>
      <c r="TNB72"/>
      <c r="TNC72"/>
      <c r="TND72"/>
      <c r="TNE72"/>
      <c r="TNF72"/>
      <c r="TNG72"/>
      <c r="TNH72"/>
      <c r="TNI72"/>
      <c r="TNJ72"/>
      <c r="TNK72"/>
      <c r="TNL72"/>
      <c r="TNM72"/>
      <c r="TNN72"/>
      <c r="TNO72"/>
      <c r="TNP72"/>
      <c r="TNQ72"/>
      <c r="TNR72"/>
      <c r="TNS72"/>
      <c r="TNT72"/>
      <c r="TNU72"/>
      <c r="TNV72"/>
      <c r="TNW72"/>
      <c r="TNX72"/>
      <c r="TNY72"/>
      <c r="TNZ72"/>
      <c r="TOA72"/>
      <c r="TOB72"/>
      <c r="TOC72"/>
      <c r="TOD72"/>
      <c r="TOE72"/>
      <c r="TOF72"/>
      <c r="TOG72"/>
      <c r="TOH72"/>
      <c r="TOI72"/>
      <c r="TOJ72"/>
      <c r="TOK72"/>
      <c r="TOL72"/>
      <c r="TOM72"/>
      <c r="TON72"/>
      <c r="TOO72"/>
      <c r="TOP72"/>
      <c r="TOQ72"/>
      <c r="TOR72"/>
      <c r="TOS72"/>
      <c r="TOT72"/>
      <c r="TOU72"/>
      <c r="TOV72"/>
      <c r="TOW72"/>
      <c r="TOX72"/>
      <c r="TOY72"/>
      <c r="TOZ72"/>
      <c r="TPA72"/>
      <c r="TPB72"/>
      <c r="TPC72"/>
      <c r="TPD72"/>
      <c r="TPE72"/>
      <c r="TPF72"/>
      <c r="TPG72"/>
      <c r="TPH72"/>
      <c r="TPI72"/>
      <c r="TPJ72"/>
      <c r="TPK72"/>
      <c r="TPL72"/>
      <c r="TPM72"/>
      <c r="TPN72"/>
      <c r="TPO72"/>
      <c r="TPP72"/>
      <c r="TPQ72"/>
      <c r="TPR72"/>
      <c r="TPS72"/>
      <c r="TPT72"/>
      <c r="TPU72"/>
      <c r="TPV72"/>
      <c r="TPW72"/>
      <c r="TPX72"/>
      <c r="TPY72"/>
      <c r="TPZ72"/>
      <c r="TQA72"/>
      <c r="TQB72"/>
      <c r="TQC72"/>
      <c r="TQD72"/>
      <c r="TQE72"/>
      <c r="TQF72"/>
      <c r="TQG72"/>
      <c r="TQH72"/>
      <c r="TQI72"/>
      <c r="TQJ72"/>
      <c r="TQK72"/>
      <c r="TQL72"/>
      <c r="TQM72"/>
      <c r="TQN72"/>
      <c r="TQO72"/>
      <c r="TQP72"/>
      <c r="TQQ72"/>
      <c r="TQR72"/>
      <c r="TQS72"/>
      <c r="TQT72"/>
      <c r="TQU72"/>
      <c r="TQV72"/>
      <c r="TQW72"/>
      <c r="TQX72"/>
      <c r="TQY72"/>
      <c r="TQZ72"/>
      <c r="TRA72"/>
      <c r="TRB72"/>
      <c r="TRC72"/>
      <c r="TRD72"/>
      <c r="TRE72"/>
      <c r="TRF72"/>
      <c r="TRG72"/>
      <c r="TRH72"/>
      <c r="TRI72"/>
      <c r="TRJ72"/>
      <c r="TRK72"/>
      <c r="TRL72"/>
      <c r="TRM72"/>
      <c r="TRN72"/>
      <c r="TRO72"/>
      <c r="TRP72"/>
      <c r="TRQ72"/>
      <c r="TRR72"/>
      <c r="TRS72"/>
      <c r="TRT72"/>
      <c r="TRU72"/>
      <c r="TRV72"/>
      <c r="TRW72"/>
      <c r="TRX72"/>
      <c r="TRY72"/>
      <c r="TRZ72"/>
      <c r="TSA72"/>
      <c r="TSB72"/>
      <c r="TSC72"/>
      <c r="TSD72"/>
      <c r="TSE72"/>
      <c r="TSF72"/>
      <c r="TSG72"/>
      <c r="TSH72"/>
      <c r="TSI72"/>
      <c r="TSJ72"/>
      <c r="TSK72"/>
      <c r="TSL72"/>
      <c r="TSM72"/>
      <c r="TSN72"/>
      <c r="TSO72"/>
      <c r="TSP72"/>
      <c r="TSQ72"/>
      <c r="TSR72"/>
      <c r="TSS72"/>
      <c r="TST72"/>
      <c r="TSU72"/>
      <c r="TSV72"/>
      <c r="TSW72"/>
      <c r="TSX72"/>
      <c r="TSY72"/>
      <c r="TSZ72"/>
      <c r="TTA72"/>
      <c r="TTB72"/>
      <c r="TTC72"/>
      <c r="TTD72"/>
      <c r="TTE72"/>
      <c r="TTF72"/>
      <c r="TTG72"/>
      <c r="TTH72"/>
      <c r="TTI72"/>
      <c r="TTJ72"/>
      <c r="TTK72"/>
      <c r="TTL72"/>
      <c r="TTM72"/>
      <c r="TTN72"/>
      <c r="TTO72"/>
      <c r="TTP72"/>
      <c r="TTQ72"/>
      <c r="TTR72"/>
      <c r="TTS72"/>
      <c r="TTT72"/>
      <c r="TTU72"/>
      <c r="TTV72"/>
      <c r="TTW72"/>
      <c r="TTX72"/>
      <c r="TTY72"/>
      <c r="TTZ72"/>
      <c r="TUA72"/>
      <c r="TUB72"/>
      <c r="TUC72"/>
      <c r="TUD72"/>
      <c r="TUE72"/>
      <c r="TUF72"/>
      <c r="TUG72"/>
      <c r="TUH72"/>
      <c r="TUI72"/>
      <c r="TUJ72"/>
      <c r="TUK72"/>
      <c r="TUL72"/>
      <c r="TUM72"/>
      <c r="TUN72"/>
      <c r="TUO72"/>
      <c r="TUP72"/>
      <c r="TUQ72"/>
      <c r="TUR72"/>
      <c r="TUS72"/>
      <c r="TUT72"/>
      <c r="TUU72"/>
      <c r="TUV72"/>
      <c r="TUW72"/>
      <c r="TUX72"/>
      <c r="TUY72"/>
      <c r="TUZ72"/>
      <c r="TVA72"/>
      <c r="TVB72"/>
      <c r="TVC72"/>
      <c r="TVD72"/>
      <c r="TVE72"/>
      <c r="TVF72"/>
      <c r="TVG72"/>
      <c r="TVH72"/>
      <c r="TVI72"/>
      <c r="TVJ72"/>
      <c r="TVK72"/>
      <c r="TVL72"/>
      <c r="TVM72"/>
      <c r="TVN72"/>
      <c r="TVO72"/>
      <c r="TVP72"/>
      <c r="TVQ72"/>
      <c r="TVR72"/>
      <c r="TVS72"/>
      <c r="TVT72"/>
      <c r="TVU72"/>
      <c r="TVV72"/>
      <c r="TVW72"/>
      <c r="TVX72"/>
      <c r="TVY72"/>
      <c r="TVZ72"/>
      <c r="TWA72"/>
      <c r="TWB72"/>
      <c r="TWC72"/>
      <c r="TWD72"/>
      <c r="TWE72"/>
      <c r="TWF72"/>
      <c r="TWG72"/>
      <c r="TWH72"/>
      <c r="TWI72"/>
      <c r="TWJ72"/>
      <c r="TWK72"/>
      <c r="TWL72"/>
      <c r="TWM72"/>
      <c r="TWN72"/>
      <c r="TWO72"/>
      <c r="TWP72"/>
      <c r="TWQ72"/>
      <c r="TWR72"/>
      <c r="TWS72"/>
      <c r="TWT72"/>
      <c r="TWU72"/>
      <c r="TWV72"/>
      <c r="TWW72"/>
      <c r="TWX72"/>
      <c r="TWY72"/>
      <c r="TWZ72"/>
      <c r="TXA72"/>
      <c r="TXB72"/>
      <c r="TXC72"/>
      <c r="TXD72"/>
      <c r="TXE72"/>
      <c r="TXF72"/>
      <c r="TXG72"/>
      <c r="TXH72"/>
      <c r="TXI72"/>
      <c r="TXJ72"/>
      <c r="TXK72"/>
      <c r="TXL72"/>
      <c r="TXM72"/>
      <c r="TXN72"/>
      <c r="TXO72"/>
      <c r="TXP72"/>
      <c r="TXQ72"/>
      <c r="TXR72"/>
      <c r="TXS72"/>
      <c r="TXT72"/>
      <c r="TXU72"/>
      <c r="TXV72"/>
      <c r="TXW72"/>
      <c r="TXX72"/>
      <c r="TXY72"/>
      <c r="TXZ72"/>
      <c r="TYA72"/>
      <c r="TYB72"/>
      <c r="TYC72"/>
      <c r="TYD72"/>
      <c r="TYE72"/>
      <c r="TYF72"/>
      <c r="TYG72"/>
      <c r="TYH72"/>
      <c r="TYI72"/>
      <c r="TYJ72"/>
      <c r="TYK72"/>
      <c r="TYL72"/>
      <c r="TYM72"/>
      <c r="TYN72"/>
      <c r="TYO72"/>
      <c r="TYP72"/>
      <c r="TYQ72"/>
      <c r="TYR72"/>
      <c r="TYS72"/>
      <c r="TYT72"/>
      <c r="TYU72"/>
      <c r="TYV72"/>
      <c r="TYW72"/>
      <c r="TYX72"/>
      <c r="TYY72"/>
      <c r="TYZ72"/>
      <c r="TZA72"/>
      <c r="TZB72"/>
      <c r="TZC72"/>
      <c r="TZD72"/>
      <c r="TZE72"/>
      <c r="TZF72"/>
      <c r="TZG72"/>
      <c r="TZH72"/>
      <c r="TZI72"/>
      <c r="TZJ72"/>
      <c r="TZK72"/>
      <c r="TZL72"/>
      <c r="TZM72"/>
      <c r="TZN72"/>
      <c r="TZO72"/>
      <c r="TZP72"/>
      <c r="TZQ72"/>
      <c r="TZR72"/>
      <c r="TZS72"/>
      <c r="TZT72"/>
      <c r="TZU72"/>
      <c r="TZV72"/>
      <c r="TZW72"/>
      <c r="TZX72"/>
      <c r="TZY72"/>
      <c r="TZZ72"/>
      <c r="UAA72"/>
      <c r="UAB72"/>
      <c r="UAC72"/>
      <c r="UAD72"/>
      <c r="UAE72"/>
      <c r="UAF72"/>
      <c r="UAG72"/>
      <c r="UAH72"/>
      <c r="UAI72"/>
      <c r="UAJ72"/>
      <c r="UAK72"/>
      <c r="UAL72"/>
      <c r="UAM72"/>
      <c r="UAN72"/>
      <c r="UAO72"/>
      <c r="UAP72"/>
      <c r="UAQ72"/>
      <c r="UAR72"/>
      <c r="UAS72"/>
      <c r="UAT72"/>
      <c r="UAU72"/>
      <c r="UAV72"/>
      <c r="UAW72"/>
      <c r="UAX72"/>
      <c r="UAY72"/>
      <c r="UAZ72"/>
      <c r="UBA72"/>
      <c r="UBB72"/>
      <c r="UBC72"/>
      <c r="UBD72"/>
      <c r="UBE72"/>
      <c r="UBF72"/>
      <c r="UBG72"/>
      <c r="UBH72"/>
      <c r="UBI72"/>
      <c r="UBJ72"/>
      <c r="UBK72"/>
      <c r="UBL72"/>
      <c r="UBM72"/>
      <c r="UBN72"/>
      <c r="UBO72"/>
      <c r="UBP72"/>
      <c r="UBQ72"/>
      <c r="UBR72"/>
      <c r="UBS72"/>
      <c r="UBT72"/>
      <c r="UBU72"/>
      <c r="UBV72"/>
      <c r="UBW72"/>
      <c r="UBX72"/>
      <c r="UBY72"/>
      <c r="UBZ72"/>
      <c r="UCA72"/>
      <c r="UCB72"/>
      <c r="UCC72"/>
      <c r="UCD72"/>
      <c r="UCE72"/>
      <c r="UCF72"/>
      <c r="UCG72"/>
      <c r="UCH72"/>
      <c r="UCI72"/>
      <c r="UCJ72"/>
      <c r="UCK72"/>
      <c r="UCL72"/>
      <c r="UCM72"/>
      <c r="UCN72"/>
      <c r="UCO72"/>
      <c r="UCP72"/>
      <c r="UCQ72"/>
      <c r="UCR72"/>
      <c r="UCS72"/>
      <c r="UCT72"/>
      <c r="UCU72"/>
      <c r="UCV72"/>
      <c r="UCW72"/>
      <c r="UCX72"/>
      <c r="UCY72"/>
      <c r="UCZ72"/>
      <c r="UDA72"/>
      <c r="UDB72"/>
      <c r="UDC72"/>
      <c r="UDD72"/>
      <c r="UDE72"/>
      <c r="UDF72"/>
      <c r="UDG72"/>
      <c r="UDH72"/>
      <c r="UDI72"/>
      <c r="UDJ72"/>
      <c r="UDK72"/>
      <c r="UDL72"/>
      <c r="UDM72"/>
      <c r="UDN72"/>
      <c r="UDO72"/>
      <c r="UDP72"/>
      <c r="UDQ72"/>
      <c r="UDR72"/>
      <c r="UDS72"/>
      <c r="UDT72"/>
      <c r="UDU72"/>
      <c r="UDV72"/>
      <c r="UDW72"/>
      <c r="UDX72"/>
      <c r="UDY72"/>
      <c r="UDZ72"/>
      <c r="UEA72"/>
      <c r="UEB72"/>
      <c r="UEC72"/>
      <c r="UED72"/>
      <c r="UEE72"/>
      <c r="UEF72"/>
      <c r="UEG72"/>
      <c r="UEH72"/>
      <c r="UEI72"/>
      <c r="UEJ72"/>
      <c r="UEK72"/>
      <c r="UEL72"/>
      <c r="UEM72"/>
      <c r="UEN72"/>
      <c r="UEO72"/>
      <c r="UEP72"/>
      <c r="UEQ72"/>
      <c r="UER72"/>
      <c r="UES72"/>
      <c r="UET72"/>
      <c r="UEU72"/>
      <c r="UEV72"/>
      <c r="UEW72"/>
      <c r="UEX72"/>
      <c r="UEY72"/>
      <c r="UEZ72"/>
      <c r="UFA72"/>
      <c r="UFB72"/>
      <c r="UFC72"/>
      <c r="UFD72"/>
      <c r="UFE72"/>
      <c r="UFF72"/>
      <c r="UFG72"/>
      <c r="UFH72"/>
      <c r="UFI72"/>
      <c r="UFJ72"/>
      <c r="UFK72"/>
      <c r="UFL72"/>
      <c r="UFM72"/>
      <c r="UFN72"/>
      <c r="UFO72"/>
      <c r="UFP72"/>
      <c r="UFQ72"/>
      <c r="UFR72"/>
      <c r="UFS72"/>
      <c r="UFT72"/>
      <c r="UFU72"/>
      <c r="UFV72"/>
      <c r="UFW72"/>
      <c r="UFX72"/>
      <c r="UFY72"/>
      <c r="UFZ72"/>
      <c r="UGA72"/>
      <c r="UGB72"/>
      <c r="UGC72"/>
      <c r="UGD72"/>
      <c r="UGE72"/>
      <c r="UGF72"/>
      <c r="UGG72"/>
      <c r="UGH72"/>
      <c r="UGI72"/>
      <c r="UGJ72"/>
      <c r="UGK72"/>
      <c r="UGL72"/>
      <c r="UGM72"/>
      <c r="UGN72"/>
      <c r="UGO72"/>
      <c r="UGP72"/>
      <c r="UGQ72"/>
      <c r="UGR72"/>
      <c r="UGS72"/>
      <c r="UGT72"/>
      <c r="UGU72"/>
      <c r="UGV72"/>
      <c r="UGW72"/>
      <c r="UGX72"/>
      <c r="UGY72"/>
      <c r="UGZ72"/>
      <c r="UHA72"/>
      <c r="UHB72"/>
      <c r="UHC72"/>
      <c r="UHD72"/>
      <c r="UHE72"/>
      <c r="UHF72"/>
      <c r="UHG72"/>
      <c r="UHH72"/>
      <c r="UHI72"/>
      <c r="UHJ72"/>
      <c r="UHK72"/>
      <c r="UHL72"/>
      <c r="UHM72"/>
      <c r="UHN72"/>
      <c r="UHO72"/>
      <c r="UHP72"/>
      <c r="UHQ72"/>
      <c r="UHR72"/>
      <c r="UHS72"/>
      <c r="UHT72"/>
      <c r="UHU72"/>
      <c r="UHV72"/>
      <c r="UHW72"/>
      <c r="UHX72"/>
      <c r="UHY72"/>
      <c r="UHZ72"/>
      <c r="UIA72"/>
      <c r="UIB72"/>
      <c r="UIC72"/>
      <c r="UID72"/>
      <c r="UIE72"/>
      <c r="UIF72"/>
      <c r="UIG72"/>
      <c r="UIH72"/>
      <c r="UII72"/>
      <c r="UIJ72"/>
      <c r="UIK72"/>
      <c r="UIL72"/>
      <c r="UIM72"/>
      <c r="UIN72"/>
      <c r="UIO72"/>
      <c r="UIP72"/>
      <c r="UIQ72"/>
      <c r="UIR72"/>
      <c r="UIS72"/>
      <c r="UIT72"/>
      <c r="UIU72"/>
      <c r="UIV72"/>
      <c r="UIW72"/>
      <c r="UIX72"/>
      <c r="UIY72"/>
      <c r="UIZ72"/>
      <c r="UJA72"/>
      <c r="UJB72"/>
      <c r="UJC72"/>
      <c r="UJD72"/>
      <c r="UJE72"/>
      <c r="UJF72"/>
      <c r="UJG72"/>
      <c r="UJH72"/>
      <c r="UJI72"/>
      <c r="UJJ72"/>
      <c r="UJK72"/>
      <c r="UJL72"/>
      <c r="UJM72"/>
      <c r="UJN72"/>
      <c r="UJO72"/>
      <c r="UJP72"/>
      <c r="UJQ72"/>
      <c r="UJR72"/>
      <c r="UJS72"/>
      <c r="UJT72"/>
      <c r="UJU72"/>
      <c r="UJV72"/>
      <c r="UJW72"/>
      <c r="UJX72"/>
      <c r="UJY72"/>
      <c r="UJZ72"/>
      <c r="UKA72"/>
      <c r="UKB72"/>
      <c r="UKC72"/>
      <c r="UKD72"/>
      <c r="UKE72"/>
      <c r="UKF72"/>
      <c r="UKG72"/>
      <c r="UKH72"/>
      <c r="UKI72"/>
      <c r="UKJ72"/>
      <c r="UKK72"/>
      <c r="UKL72"/>
      <c r="UKM72"/>
      <c r="UKN72"/>
      <c r="UKO72"/>
      <c r="UKP72"/>
      <c r="UKQ72"/>
      <c r="UKR72"/>
      <c r="UKS72"/>
      <c r="UKT72"/>
      <c r="UKU72"/>
      <c r="UKV72"/>
      <c r="UKW72"/>
      <c r="UKX72"/>
      <c r="UKY72"/>
      <c r="UKZ72"/>
      <c r="ULA72"/>
      <c r="ULB72"/>
      <c r="ULC72"/>
      <c r="ULD72"/>
      <c r="ULE72"/>
      <c r="ULF72"/>
      <c r="ULG72"/>
      <c r="ULH72"/>
      <c r="ULI72"/>
      <c r="ULJ72"/>
      <c r="ULK72"/>
      <c r="ULL72"/>
      <c r="ULM72"/>
      <c r="ULN72"/>
      <c r="ULO72"/>
      <c r="ULP72"/>
      <c r="ULQ72"/>
      <c r="ULR72"/>
      <c r="ULS72"/>
      <c r="ULT72"/>
      <c r="ULU72"/>
      <c r="ULV72"/>
      <c r="ULW72"/>
      <c r="ULX72"/>
      <c r="ULY72"/>
      <c r="ULZ72"/>
      <c r="UMA72"/>
      <c r="UMB72"/>
      <c r="UMC72"/>
      <c r="UMD72"/>
      <c r="UME72"/>
      <c r="UMF72"/>
      <c r="UMG72"/>
      <c r="UMH72"/>
      <c r="UMI72"/>
      <c r="UMJ72"/>
      <c r="UMK72"/>
      <c r="UML72"/>
      <c r="UMM72"/>
      <c r="UMN72"/>
      <c r="UMO72"/>
      <c r="UMP72"/>
      <c r="UMQ72"/>
      <c r="UMR72"/>
      <c r="UMS72"/>
      <c r="UMT72"/>
      <c r="UMU72"/>
      <c r="UMV72"/>
      <c r="UMW72"/>
      <c r="UMX72"/>
      <c r="UMY72"/>
      <c r="UMZ72"/>
      <c r="UNA72"/>
      <c r="UNB72"/>
      <c r="UNC72"/>
      <c r="UND72"/>
      <c r="UNE72"/>
      <c r="UNF72"/>
      <c r="UNG72"/>
      <c r="UNH72"/>
      <c r="UNI72"/>
      <c r="UNJ72"/>
      <c r="UNK72"/>
      <c r="UNL72"/>
      <c r="UNM72"/>
      <c r="UNN72"/>
      <c r="UNO72"/>
      <c r="UNP72"/>
      <c r="UNQ72"/>
      <c r="UNR72"/>
      <c r="UNS72"/>
      <c r="UNT72"/>
      <c r="UNU72"/>
      <c r="UNV72"/>
      <c r="UNW72"/>
      <c r="UNX72"/>
      <c r="UNY72"/>
      <c r="UNZ72"/>
      <c r="UOA72"/>
      <c r="UOB72"/>
      <c r="UOC72"/>
      <c r="UOD72"/>
      <c r="UOE72"/>
      <c r="UOF72"/>
      <c r="UOG72"/>
      <c r="UOH72"/>
      <c r="UOI72"/>
      <c r="UOJ72"/>
      <c r="UOK72"/>
      <c r="UOL72"/>
      <c r="UOM72"/>
      <c r="UON72"/>
      <c r="UOO72"/>
      <c r="UOP72"/>
      <c r="UOQ72"/>
      <c r="UOR72"/>
      <c r="UOS72"/>
      <c r="UOT72"/>
      <c r="UOU72"/>
      <c r="UOV72"/>
      <c r="UOW72"/>
      <c r="UOX72"/>
      <c r="UOY72"/>
      <c r="UOZ72"/>
      <c r="UPA72"/>
      <c r="UPB72"/>
      <c r="UPC72"/>
      <c r="UPD72"/>
      <c r="UPE72"/>
      <c r="UPF72"/>
      <c r="UPG72"/>
      <c r="UPH72"/>
      <c r="UPI72"/>
      <c r="UPJ72"/>
      <c r="UPK72"/>
      <c r="UPL72"/>
      <c r="UPM72"/>
      <c r="UPN72"/>
      <c r="UPO72"/>
      <c r="UPP72"/>
      <c r="UPQ72"/>
      <c r="UPR72"/>
      <c r="UPS72"/>
      <c r="UPT72"/>
      <c r="UPU72"/>
      <c r="UPV72"/>
      <c r="UPW72"/>
      <c r="UPX72"/>
      <c r="UPY72"/>
      <c r="UPZ72"/>
      <c r="UQA72"/>
      <c r="UQB72"/>
      <c r="UQC72"/>
      <c r="UQD72"/>
      <c r="UQE72"/>
      <c r="UQF72"/>
      <c r="UQG72"/>
      <c r="UQH72"/>
      <c r="UQI72"/>
      <c r="UQJ72"/>
      <c r="UQK72"/>
      <c r="UQL72"/>
      <c r="UQM72"/>
      <c r="UQN72"/>
      <c r="UQO72"/>
      <c r="UQP72"/>
      <c r="UQQ72"/>
      <c r="UQR72"/>
      <c r="UQS72"/>
      <c r="UQT72"/>
      <c r="UQU72"/>
      <c r="UQV72"/>
      <c r="UQW72"/>
      <c r="UQX72"/>
      <c r="UQY72"/>
      <c r="UQZ72"/>
      <c r="URA72"/>
      <c r="URB72"/>
      <c r="URC72"/>
      <c r="URD72"/>
      <c r="URE72"/>
      <c r="URF72"/>
      <c r="URG72"/>
      <c r="URH72"/>
      <c r="URI72"/>
      <c r="URJ72"/>
      <c r="URK72"/>
      <c r="URL72"/>
      <c r="URM72"/>
      <c r="URN72"/>
      <c r="URO72"/>
      <c r="URP72"/>
      <c r="URQ72"/>
      <c r="URR72"/>
      <c r="URS72"/>
      <c r="URT72"/>
      <c r="URU72"/>
      <c r="URV72"/>
      <c r="URW72"/>
      <c r="URX72"/>
      <c r="URY72"/>
      <c r="URZ72"/>
      <c r="USA72"/>
      <c r="USB72"/>
      <c r="USC72"/>
      <c r="USD72"/>
      <c r="USE72"/>
      <c r="USF72"/>
      <c r="USG72"/>
      <c r="USH72"/>
      <c r="USI72"/>
      <c r="USJ72"/>
      <c r="USK72"/>
      <c r="USL72"/>
      <c r="USM72"/>
      <c r="USN72"/>
      <c r="USO72"/>
      <c r="USP72"/>
      <c r="USQ72"/>
      <c r="USR72"/>
      <c r="USS72"/>
      <c r="UST72"/>
      <c r="USU72"/>
      <c r="USV72"/>
      <c r="USW72"/>
      <c r="USX72"/>
      <c r="USY72"/>
      <c r="USZ72"/>
      <c r="UTA72"/>
      <c r="UTB72"/>
      <c r="UTC72"/>
      <c r="UTD72"/>
      <c r="UTE72"/>
      <c r="UTF72"/>
      <c r="UTG72"/>
      <c r="UTH72"/>
      <c r="UTI72"/>
      <c r="UTJ72"/>
      <c r="UTK72"/>
      <c r="UTL72"/>
      <c r="UTM72"/>
      <c r="UTN72"/>
      <c r="UTO72"/>
      <c r="UTP72"/>
      <c r="UTQ72"/>
      <c r="UTR72"/>
      <c r="UTS72"/>
      <c r="UTT72"/>
      <c r="UTU72"/>
      <c r="UTV72"/>
      <c r="UTW72"/>
      <c r="UTX72"/>
      <c r="UTY72"/>
      <c r="UTZ72"/>
      <c r="UUA72"/>
      <c r="UUB72"/>
      <c r="UUC72"/>
      <c r="UUD72"/>
      <c r="UUE72"/>
      <c r="UUF72"/>
      <c r="UUG72"/>
      <c r="UUH72"/>
      <c r="UUI72"/>
      <c r="UUJ72"/>
      <c r="UUK72"/>
      <c r="UUL72"/>
      <c r="UUM72"/>
      <c r="UUN72"/>
      <c r="UUO72"/>
      <c r="UUP72"/>
      <c r="UUQ72"/>
      <c r="UUR72"/>
      <c r="UUS72"/>
      <c r="UUT72"/>
      <c r="UUU72"/>
      <c r="UUV72"/>
      <c r="UUW72"/>
      <c r="UUX72"/>
      <c r="UUY72"/>
      <c r="UUZ72"/>
      <c r="UVA72"/>
      <c r="UVB72"/>
      <c r="UVC72"/>
      <c r="UVD72"/>
      <c r="UVE72"/>
      <c r="UVF72"/>
      <c r="UVG72"/>
      <c r="UVH72"/>
      <c r="UVI72"/>
      <c r="UVJ72"/>
      <c r="UVK72"/>
      <c r="UVL72"/>
      <c r="UVM72"/>
      <c r="UVN72"/>
      <c r="UVO72"/>
      <c r="UVP72"/>
      <c r="UVQ72"/>
      <c r="UVR72"/>
      <c r="UVS72"/>
      <c r="UVT72"/>
      <c r="UVU72"/>
      <c r="UVV72"/>
      <c r="UVW72"/>
      <c r="UVX72"/>
      <c r="UVY72"/>
      <c r="UVZ72"/>
      <c r="UWA72"/>
      <c r="UWB72"/>
      <c r="UWC72"/>
      <c r="UWD72"/>
      <c r="UWE72"/>
      <c r="UWF72"/>
      <c r="UWG72"/>
      <c r="UWH72"/>
      <c r="UWI72"/>
      <c r="UWJ72"/>
      <c r="UWK72"/>
      <c r="UWL72"/>
      <c r="UWM72"/>
      <c r="UWN72"/>
      <c r="UWO72"/>
      <c r="UWP72"/>
      <c r="UWQ72"/>
      <c r="UWR72"/>
      <c r="UWS72"/>
      <c r="UWT72"/>
      <c r="UWU72"/>
      <c r="UWV72"/>
      <c r="UWW72"/>
      <c r="UWX72"/>
      <c r="UWY72"/>
      <c r="UWZ72"/>
      <c r="UXA72"/>
      <c r="UXB72"/>
      <c r="UXC72"/>
      <c r="UXD72"/>
      <c r="UXE72"/>
      <c r="UXF72"/>
      <c r="UXG72"/>
      <c r="UXH72"/>
      <c r="UXI72"/>
      <c r="UXJ72"/>
      <c r="UXK72"/>
      <c r="UXL72"/>
      <c r="UXM72"/>
      <c r="UXN72"/>
      <c r="UXO72"/>
      <c r="UXP72"/>
      <c r="UXQ72"/>
      <c r="UXR72"/>
      <c r="UXS72"/>
      <c r="UXT72"/>
      <c r="UXU72"/>
      <c r="UXV72"/>
      <c r="UXW72"/>
      <c r="UXX72"/>
      <c r="UXY72"/>
      <c r="UXZ72"/>
      <c r="UYA72"/>
      <c r="UYB72"/>
      <c r="UYC72"/>
      <c r="UYD72"/>
      <c r="UYE72"/>
      <c r="UYF72"/>
      <c r="UYG72"/>
      <c r="UYH72"/>
      <c r="UYI72"/>
      <c r="UYJ72"/>
      <c r="UYK72"/>
      <c r="UYL72"/>
      <c r="UYM72"/>
      <c r="UYN72"/>
      <c r="UYO72"/>
      <c r="UYP72"/>
      <c r="UYQ72"/>
      <c r="UYR72"/>
      <c r="UYS72"/>
      <c r="UYT72"/>
      <c r="UYU72"/>
      <c r="UYV72"/>
      <c r="UYW72"/>
      <c r="UYX72"/>
      <c r="UYY72"/>
      <c r="UYZ72"/>
      <c r="UZA72"/>
      <c r="UZB72"/>
      <c r="UZC72"/>
      <c r="UZD72"/>
      <c r="UZE72"/>
      <c r="UZF72"/>
      <c r="UZG72"/>
      <c r="UZH72"/>
      <c r="UZI72"/>
      <c r="UZJ72"/>
      <c r="UZK72"/>
      <c r="UZL72"/>
      <c r="UZM72"/>
      <c r="UZN72"/>
      <c r="UZO72"/>
      <c r="UZP72"/>
      <c r="UZQ72"/>
      <c r="UZR72"/>
      <c r="UZS72"/>
      <c r="UZT72"/>
      <c r="UZU72"/>
      <c r="UZV72"/>
      <c r="UZW72"/>
      <c r="UZX72"/>
      <c r="UZY72"/>
      <c r="UZZ72"/>
      <c r="VAA72"/>
      <c r="VAB72"/>
      <c r="VAC72"/>
      <c r="VAD72"/>
      <c r="VAE72"/>
      <c r="VAF72"/>
      <c r="VAG72"/>
      <c r="VAH72"/>
      <c r="VAI72"/>
      <c r="VAJ72"/>
      <c r="VAK72"/>
      <c r="VAL72"/>
      <c r="VAM72"/>
      <c r="VAN72"/>
      <c r="VAO72"/>
      <c r="VAP72"/>
      <c r="VAQ72"/>
      <c r="VAR72"/>
      <c r="VAS72"/>
      <c r="VAT72"/>
      <c r="VAU72"/>
      <c r="VAV72"/>
      <c r="VAW72"/>
      <c r="VAX72"/>
      <c r="VAY72"/>
      <c r="VAZ72"/>
      <c r="VBA72"/>
      <c r="VBB72"/>
      <c r="VBC72"/>
      <c r="VBD72"/>
      <c r="VBE72"/>
      <c r="VBF72"/>
      <c r="VBG72"/>
      <c r="VBH72"/>
      <c r="VBI72"/>
      <c r="VBJ72"/>
      <c r="VBK72"/>
      <c r="VBL72"/>
      <c r="VBM72"/>
      <c r="VBN72"/>
      <c r="VBO72"/>
      <c r="VBP72"/>
      <c r="VBQ72"/>
      <c r="VBR72"/>
      <c r="VBS72"/>
      <c r="VBT72"/>
      <c r="VBU72"/>
      <c r="VBV72"/>
      <c r="VBW72"/>
      <c r="VBX72"/>
      <c r="VBY72"/>
      <c r="VBZ72"/>
      <c r="VCA72"/>
      <c r="VCB72"/>
      <c r="VCC72"/>
      <c r="VCD72"/>
      <c r="VCE72"/>
      <c r="VCF72"/>
      <c r="VCG72"/>
      <c r="VCH72"/>
      <c r="VCI72"/>
      <c r="VCJ72"/>
      <c r="VCK72"/>
      <c r="VCL72"/>
      <c r="VCM72"/>
      <c r="VCN72"/>
      <c r="VCO72"/>
      <c r="VCP72"/>
      <c r="VCQ72"/>
      <c r="VCR72"/>
      <c r="VCS72"/>
      <c r="VCT72"/>
      <c r="VCU72"/>
      <c r="VCV72"/>
      <c r="VCW72"/>
      <c r="VCX72"/>
      <c r="VCY72"/>
      <c r="VCZ72"/>
      <c r="VDA72"/>
      <c r="VDB72"/>
      <c r="VDC72"/>
      <c r="VDD72"/>
      <c r="VDE72"/>
      <c r="VDF72"/>
      <c r="VDG72"/>
      <c r="VDH72"/>
      <c r="VDI72"/>
      <c r="VDJ72"/>
      <c r="VDK72"/>
      <c r="VDL72"/>
      <c r="VDM72"/>
      <c r="VDN72"/>
      <c r="VDO72"/>
      <c r="VDP72"/>
      <c r="VDQ72"/>
      <c r="VDR72"/>
      <c r="VDS72"/>
      <c r="VDT72"/>
      <c r="VDU72"/>
      <c r="VDV72"/>
      <c r="VDW72"/>
      <c r="VDX72"/>
      <c r="VDY72"/>
      <c r="VDZ72"/>
      <c r="VEA72"/>
      <c r="VEB72"/>
      <c r="VEC72"/>
      <c r="VED72"/>
      <c r="VEE72"/>
      <c r="VEF72"/>
      <c r="VEG72"/>
      <c r="VEH72"/>
      <c r="VEI72"/>
      <c r="VEJ72"/>
      <c r="VEK72"/>
      <c r="VEL72"/>
      <c r="VEM72"/>
      <c r="VEN72"/>
      <c r="VEO72"/>
      <c r="VEP72"/>
      <c r="VEQ72"/>
      <c r="VER72"/>
      <c r="VES72"/>
      <c r="VET72"/>
      <c r="VEU72"/>
      <c r="VEV72"/>
      <c r="VEW72"/>
      <c r="VEX72"/>
      <c r="VEY72"/>
      <c r="VEZ72"/>
      <c r="VFA72"/>
      <c r="VFB72"/>
      <c r="VFC72"/>
      <c r="VFD72"/>
      <c r="VFE72"/>
      <c r="VFF72"/>
      <c r="VFG72"/>
      <c r="VFH72"/>
      <c r="VFI72"/>
      <c r="VFJ72"/>
      <c r="VFK72"/>
      <c r="VFL72"/>
      <c r="VFM72"/>
      <c r="VFN72"/>
      <c r="VFO72"/>
      <c r="VFP72"/>
      <c r="VFQ72"/>
      <c r="VFR72"/>
      <c r="VFS72"/>
      <c r="VFT72"/>
      <c r="VFU72"/>
      <c r="VFV72"/>
      <c r="VFW72"/>
      <c r="VFX72"/>
      <c r="VFY72"/>
      <c r="VFZ72"/>
      <c r="VGA72"/>
      <c r="VGB72"/>
      <c r="VGC72"/>
      <c r="VGD72"/>
      <c r="VGE72"/>
      <c r="VGF72"/>
      <c r="VGG72"/>
      <c r="VGH72"/>
      <c r="VGI72"/>
      <c r="VGJ72"/>
      <c r="VGK72"/>
      <c r="VGL72"/>
      <c r="VGM72"/>
      <c r="VGN72"/>
      <c r="VGO72"/>
      <c r="VGP72"/>
      <c r="VGQ72"/>
      <c r="VGR72"/>
      <c r="VGS72"/>
      <c r="VGT72"/>
      <c r="VGU72"/>
      <c r="VGV72"/>
      <c r="VGW72"/>
      <c r="VGX72"/>
      <c r="VGY72"/>
      <c r="VGZ72"/>
      <c r="VHA72"/>
      <c r="VHB72"/>
      <c r="VHC72"/>
      <c r="VHD72"/>
      <c r="VHE72"/>
      <c r="VHF72"/>
      <c r="VHG72"/>
      <c r="VHH72"/>
      <c r="VHI72"/>
      <c r="VHJ72"/>
      <c r="VHK72"/>
      <c r="VHL72"/>
      <c r="VHM72"/>
      <c r="VHN72"/>
      <c r="VHO72"/>
      <c r="VHP72"/>
      <c r="VHQ72"/>
      <c r="VHR72"/>
      <c r="VHS72"/>
      <c r="VHT72"/>
      <c r="VHU72"/>
      <c r="VHV72"/>
      <c r="VHW72"/>
      <c r="VHX72"/>
      <c r="VHY72"/>
      <c r="VHZ72"/>
      <c r="VIA72"/>
      <c r="VIB72"/>
      <c r="VIC72"/>
      <c r="VID72"/>
      <c r="VIE72"/>
      <c r="VIF72"/>
      <c r="VIG72"/>
      <c r="VIH72"/>
      <c r="VII72"/>
      <c r="VIJ72"/>
      <c r="VIK72"/>
      <c r="VIL72"/>
      <c r="VIM72"/>
      <c r="VIN72"/>
      <c r="VIO72"/>
      <c r="VIP72"/>
      <c r="VIQ72"/>
      <c r="VIR72"/>
      <c r="VIS72"/>
      <c r="VIT72"/>
      <c r="VIU72"/>
      <c r="VIV72"/>
      <c r="VIW72"/>
      <c r="VIX72"/>
      <c r="VIY72"/>
      <c r="VIZ72"/>
      <c r="VJA72"/>
      <c r="VJB72"/>
      <c r="VJC72"/>
      <c r="VJD72"/>
      <c r="VJE72"/>
      <c r="VJF72"/>
      <c r="VJG72"/>
      <c r="VJH72"/>
      <c r="VJI72"/>
      <c r="VJJ72"/>
      <c r="VJK72"/>
      <c r="VJL72"/>
      <c r="VJM72"/>
      <c r="VJN72"/>
      <c r="VJO72"/>
      <c r="VJP72"/>
      <c r="VJQ72"/>
      <c r="VJR72"/>
      <c r="VJS72"/>
      <c r="VJT72"/>
      <c r="VJU72"/>
      <c r="VJV72"/>
      <c r="VJW72"/>
      <c r="VJX72"/>
      <c r="VJY72"/>
      <c r="VJZ72"/>
      <c r="VKA72"/>
      <c r="VKB72"/>
      <c r="VKC72"/>
      <c r="VKD72"/>
      <c r="VKE72"/>
      <c r="VKF72"/>
      <c r="VKG72"/>
      <c r="VKH72"/>
      <c r="VKI72"/>
      <c r="VKJ72"/>
      <c r="VKK72"/>
      <c r="VKL72"/>
      <c r="VKM72"/>
      <c r="VKN72"/>
      <c r="VKO72"/>
      <c r="VKP72"/>
      <c r="VKQ72"/>
      <c r="VKR72"/>
      <c r="VKS72"/>
      <c r="VKT72"/>
      <c r="VKU72"/>
      <c r="VKV72"/>
      <c r="VKW72"/>
      <c r="VKX72"/>
      <c r="VKY72"/>
      <c r="VKZ72"/>
      <c r="VLA72"/>
      <c r="VLB72"/>
      <c r="VLC72"/>
      <c r="VLD72"/>
      <c r="VLE72"/>
      <c r="VLF72"/>
      <c r="VLG72"/>
      <c r="VLH72"/>
      <c r="VLI72"/>
      <c r="VLJ72"/>
      <c r="VLK72"/>
      <c r="VLL72"/>
      <c r="VLM72"/>
      <c r="VLN72"/>
      <c r="VLO72"/>
      <c r="VLP72"/>
      <c r="VLQ72"/>
      <c r="VLR72"/>
      <c r="VLS72"/>
      <c r="VLT72"/>
      <c r="VLU72"/>
      <c r="VLV72"/>
      <c r="VLW72"/>
      <c r="VLX72"/>
      <c r="VLY72"/>
      <c r="VLZ72"/>
      <c r="VMA72"/>
      <c r="VMB72"/>
      <c r="VMC72"/>
      <c r="VMD72"/>
      <c r="VME72"/>
      <c r="VMF72"/>
      <c r="VMG72"/>
      <c r="VMH72"/>
      <c r="VMI72"/>
      <c r="VMJ72"/>
      <c r="VMK72"/>
      <c r="VML72"/>
      <c r="VMM72"/>
      <c r="VMN72"/>
      <c r="VMO72"/>
      <c r="VMP72"/>
      <c r="VMQ72"/>
      <c r="VMR72"/>
      <c r="VMS72"/>
      <c r="VMT72"/>
      <c r="VMU72"/>
      <c r="VMV72"/>
      <c r="VMW72"/>
      <c r="VMX72"/>
      <c r="VMY72"/>
      <c r="VMZ72"/>
      <c r="VNA72"/>
      <c r="VNB72"/>
      <c r="VNC72"/>
      <c r="VND72"/>
      <c r="VNE72"/>
      <c r="VNF72"/>
      <c r="VNG72"/>
      <c r="VNH72"/>
      <c r="VNI72"/>
      <c r="VNJ72"/>
      <c r="VNK72"/>
      <c r="VNL72"/>
      <c r="VNM72"/>
      <c r="VNN72"/>
      <c r="VNO72"/>
      <c r="VNP72"/>
      <c r="VNQ72"/>
      <c r="VNR72"/>
      <c r="VNS72"/>
      <c r="VNT72"/>
      <c r="VNU72"/>
      <c r="VNV72"/>
      <c r="VNW72"/>
      <c r="VNX72"/>
      <c r="VNY72"/>
      <c r="VNZ72"/>
      <c r="VOA72"/>
      <c r="VOB72"/>
      <c r="VOC72"/>
      <c r="VOD72"/>
      <c r="VOE72"/>
      <c r="VOF72"/>
      <c r="VOG72"/>
      <c r="VOH72"/>
      <c r="VOI72"/>
      <c r="VOJ72"/>
      <c r="VOK72"/>
      <c r="VOL72"/>
      <c r="VOM72"/>
      <c r="VON72"/>
      <c r="VOO72"/>
      <c r="VOP72"/>
      <c r="VOQ72"/>
      <c r="VOR72"/>
      <c r="VOS72"/>
      <c r="VOT72"/>
      <c r="VOU72"/>
      <c r="VOV72"/>
      <c r="VOW72"/>
      <c r="VOX72"/>
      <c r="VOY72"/>
      <c r="VOZ72"/>
      <c r="VPA72"/>
      <c r="VPB72"/>
      <c r="VPC72"/>
      <c r="VPD72"/>
      <c r="VPE72"/>
      <c r="VPF72"/>
      <c r="VPG72"/>
      <c r="VPH72"/>
      <c r="VPI72"/>
      <c r="VPJ72"/>
      <c r="VPK72"/>
      <c r="VPL72"/>
      <c r="VPM72"/>
      <c r="VPN72"/>
      <c r="VPO72"/>
      <c r="VPP72"/>
      <c r="VPQ72"/>
      <c r="VPR72"/>
      <c r="VPS72"/>
      <c r="VPT72"/>
      <c r="VPU72"/>
      <c r="VPV72"/>
      <c r="VPW72"/>
      <c r="VPX72"/>
      <c r="VPY72"/>
      <c r="VPZ72"/>
      <c r="VQA72"/>
      <c r="VQB72"/>
      <c r="VQC72"/>
      <c r="VQD72"/>
      <c r="VQE72"/>
      <c r="VQF72"/>
      <c r="VQG72"/>
      <c r="VQH72"/>
      <c r="VQI72"/>
      <c r="VQJ72"/>
      <c r="VQK72"/>
      <c r="VQL72"/>
      <c r="VQM72"/>
      <c r="VQN72"/>
      <c r="VQO72"/>
      <c r="VQP72"/>
      <c r="VQQ72"/>
      <c r="VQR72"/>
      <c r="VQS72"/>
      <c r="VQT72"/>
      <c r="VQU72"/>
      <c r="VQV72"/>
      <c r="VQW72"/>
      <c r="VQX72"/>
      <c r="VQY72"/>
      <c r="VQZ72"/>
      <c r="VRA72"/>
      <c r="VRB72"/>
      <c r="VRC72"/>
      <c r="VRD72"/>
      <c r="VRE72"/>
      <c r="VRF72"/>
      <c r="VRG72"/>
      <c r="VRH72"/>
      <c r="VRI72"/>
      <c r="VRJ72"/>
      <c r="VRK72"/>
      <c r="VRL72"/>
      <c r="VRM72"/>
      <c r="VRN72"/>
      <c r="VRO72"/>
      <c r="VRP72"/>
      <c r="VRQ72"/>
      <c r="VRR72"/>
      <c r="VRS72"/>
      <c r="VRT72"/>
      <c r="VRU72"/>
      <c r="VRV72"/>
      <c r="VRW72"/>
      <c r="VRX72"/>
      <c r="VRY72"/>
      <c r="VRZ72"/>
      <c r="VSA72"/>
      <c r="VSB72"/>
      <c r="VSC72"/>
      <c r="VSD72"/>
      <c r="VSE72"/>
      <c r="VSF72"/>
      <c r="VSG72"/>
      <c r="VSH72"/>
      <c r="VSI72"/>
      <c r="VSJ72"/>
      <c r="VSK72"/>
      <c r="VSL72"/>
      <c r="VSM72"/>
      <c r="VSN72"/>
      <c r="VSO72"/>
      <c r="VSP72"/>
      <c r="VSQ72"/>
      <c r="VSR72"/>
      <c r="VSS72"/>
      <c r="VST72"/>
      <c r="VSU72"/>
      <c r="VSV72"/>
      <c r="VSW72"/>
      <c r="VSX72"/>
      <c r="VSY72"/>
      <c r="VSZ72"/>
      <c r="VTA72"/>
      <c r="VTB72"/>
      <c r="VTC72"/>
      <c r="VTD72"/>
      <c r="VTE72"/>
      <c r="VTF72"/>
      <c r="VTG72"/>
      <c r="VTH72"/>
      <c r="VTI72"/>
      <c r="VTJ72"/>
      <c r="VTK72"/>
      <c r="VTL72"/>
      <c r="VTM72"/>
      <c r="VTN72"/>
      <c r="VTO72"/>
      <c r="VTP72"/>
      <c r="VTQ72"/>
      <c r="VTR72"/>
      <c r="VTS72"/>
      <c r="VTT72"/>
      <c r="VTU72"/>
      <c r="VTV72"/>
      <c r="VTW72"/>
      <c r="VTX72"/>
      <c r="VTY72"/>
      <c r="VTZ72"/>
      <c r="VUA72"/>
      <c r="VUB72"/>
      <c r="VUC72"/>
      <c r="VUD72"/>
      <c r="VUE72"/>
      <c r="VUF72"/>
      <c r="VUG72"/>
      <c r="VUH72"/>
      <c r="VUI72"/>
      <c r="VUJ72"/>
      <c r="VUK72"/>
      <c r="VUL72"/>
      <c r="VUM72"/>
      <c r="VUN72"/>
      <c r="VUO72"/>
      <c r="VUP72"/>
      <c r="VUQ72"/>
      <c r="VUR72"/>
      <c r="VUS72"/>
      <c r="VUT72"/>
      <c r="VUU72"/>
      <c r="VUV72"/>
      <c r="VUW72"/>
      <c r="VUX72"/>
      <c r="VUY72"/>
      <c r="VUZ72"/>
      <c r="VVA72"/>
      <c r="VVB72"/>
      <c r="VVC72"/>
      <c r="VVD72"/>
      <c r="VVE72"/>
      <c r="VVF72"/>
      <c r="VVG72"/>
      <c r="VVH72"/>
      <c r="VVI72"/>
      <c r="VVJ72"/>
      <c r="VVK72"/>
      <c r="VVL72"/>
      <c r="VVM72"/>
      <c r="VVN72"/>
      <c r="VVO72"/>
      <c r="VVP72"/>
      <c r="VVQ72"/>
      <c r="VVR72"/>
      <c r="VVS72"/>
      <c r="VVT72"/>
      <c r="VVU72"/>
      <c r="VVV72"/>
      <c r="VVW72"/>
      <c r="VVX72"/>
      <c r="VVY72"/>
      <c r="VVZ72"/>
      <c r="VWA72"/>
      <c r="VWB72"/>
      <c r="VWC72"/>
      <c r="VWD72"/>
      <c r="VWE72"/>
      <c r="VWF72"/>
      <c r="VWG72"/>
      <c r="VWH72"/>
      <c r="VWI72"/>
      <c r="VWJ72"/>
      <c r="VWK72"/>
      <c r="VWL72"/>
      <c r="VWM72"/>
      <c r="VWN72"/>
      <c r="VWO72"/>
      <c r="VWP72"/>
      <c r="VWQ72"/>
      <c r="VWR72"/>
      <c r="VWS72"/>
      <c r="VWT72"/>
      <c r="VWU72"/>
      <c r="VWV72"/>
      <c r="VWW72"/>
      <c r="VWX72"/>
      <c r="VWY72"/>
      <c r="VWZ72"/>
      <c r="VXA72"/>
      <c r="VXB72"/>
      <c r="VXC72"/>
      <c r="VXD72"/>
      <c r="VXE72"/>
      <c r="VXF72"/>
      <c r="VXG72"/>
      <c r="VXH72"/>
      <c r="VXI72"/>
      <c r="VXJ72"/>
      <c r="VXK72"/>
      <c r="VXL72"/>
      <c r="VXM72"/>
      <c r="VXN72"/>
      <c r="VXO72"/>
      <c r="VXP72"/>
      <c r="VXQ72"/>
      <c r="VXR72"/>
      <c r="VXS72"/>
      <c r="VXT72"/>
      <c r="VXU72"/>
      <c r="VXV72"/>
      <c r="VXW72"/>
      <c r="VXX72"/>
      <c r="VXY72"/>
      <c r="VXZ72"/>
      <c r="VYA72"/>
      <c r="VYB72"/>
      <c r="VYC72"/>
      <c r="VYD72"/>
      <c r="VYE72"/>
      <c r="VYF72"/>
      <c r="VYG72"/>
      <c r="VYH72"/>
      <c r="VYI72"/>
      <c r="VYJ72"/>
      <c r="VYK72"/>
      <c r="VYL72"/>
      <c r="VYM72"/>
      <c r="VYN72"/>
      <c r="VYO72"/>
      <c r="VYP72"/>
      <c r="VYQ72"/>
      <c r="VYR72"/>
      <c r="VYS72"/>
      <c r="VYT72"/>
      <c r="VYU72"/>
      <c r="VYV72"/>
      <c r="VYW72"/>
      <c r="VYX72"/>
      <c r="VYY72"/>
      <c r="VYZ72"/>
      <c r="VZA72"/>
      <c r="VZB72"/>
      <c r="VZC72"/>
      <c r="VZD72"/>
      <c r="VZE72"/>
      <c r="VZF72"/>
      <c r="VZG72"/>
      <c r="VZH72"/>
      <c r="VZI72"/>
      <c r="VZJ72"/>
      <c r="VZK72"/>
      <c r="VZL72"/>
      <c r="VZM72"/>
      <c r="VZN72"/>
      <c r="VZO72"/>
      <c r="VZP72"/>
      <c r="VZQ72"/>
      <c r="VZR72"/>
      <c r="VZS72"/>
      <c r="VZT72"/>
      <c r="VZU72"/>
      <c r="VZV72"/>
      <c r="VZW72"/>
      <c r="VZX72"/>
      <c r="VZY72"/>
      <c r="VZZ72"/>
      <c r="WAA72"/>
      <c r="WAB72"/>
      <c r="WAC72"/>
      <c r="WAD72"/>
      <c r="WAE72"/>
      <c r="WAF72"/>
      <c r="WAG72"/>
      <c r="WAH72"/>
      <c r="WAI72"/>
      <c r="WAJ72"/>
      <c r="WAK72"/>
      <c r="WAL72"/>
      <c r="WAM72"/>
      <c r="WAN72"/>
      <c r="WAO72"/>
      <c r="WAP72"/>
      <c r="WAQ72"/>
      <c r="WAR72"/>
      <c r="WAS72"/>
      <c r="WAT72"/>
      <c r="WAU72"/>
      <c r="WAV72"/>
      <c r="WAW72"/>
      <c r="WAX72"/>
      <c r="WAY72"/>
      <c r="WAZ72"/>
      <c r="WBA72"/>
      <c r="WBB72"/>
      <c r="WBC72"/>
      <c r="WBD72"/>
      <c r="WBE72"/>
      <c r="WBF72"/>
      <c r="WBG72"/>
      <c r="WBH72"/>
      <c r="WBI72"/>
      <c r="WBJ72"/>
      <c r="WBK72"/>
      <c r="WBL72"/>
      <c r="WBM72"/>
      <c r="WBN72"/>
      <c r="WBO72"/>
      <c r="WBP72"/>
      <c r="WBQ72"/>
      <c r="WBR72"/>
      <c r="WBS72"/>
      <c r="WBT72"/>
      <c r="WBU72"/>
      <c r="WBV72"/>
      <c r="WBW72"/>
      <c r="WBX72"/>
      <c r="WBY72"/>
      <c r="WBZ72"/>
      <c r="WCA72"/>
      <c r="WCB72"/>
      <c r="WCC72"/>
      <c r="WCD72"/>
      <c r="WCE72"/>
      <c r="WCF72"/>
      <c r="WCG72"/>
      <c r="WCH72"/>
      <c r="WCI72"/>
      <c r="WCJ72"/>
      <c r="WCK72"/>
      <c r="WCL72"/>
      <c r="WCM72"/>
      <c r="WCN72"/>
      <c r="WCO72"/>
      <c r="WCP72"/>
      <c r="WCQ72"/>
      <c r="WCR72"/>
      <c r="WCS72"/>
      <c r="WCT72"/>
      <c r="WCU72"/>
      <c r="WCV72"/>
      <c r="WCW72"/>
      <c r="WCX72"/>
      <c r="WCY72"/>
      <c r="WCZ72"/>
      <c r="WDA72"/>
      <c r="WDB72"/>
      <c r="WDC72"/>
      <c r="WDD72"/>
      <c r="WDE72"/>
      <c r="WDF72"/>
      <c r="WDG72"/>
      <c r="WDH72"/>
      <c r="WDI72"/>
      <c r="WDJ72"/>
      <c r="WDK72"/>
      <c r="WDL72"/>
      <c r="WDM72"/>
      <c r="WDN72"/>
      <c r="WDO72"/>
      <c r="WDP72"/>
      <c r="WDQ72"/>
      <c r="WDR72"/>
      <c r="WDS72"/>
      <c r="WDT72"/>
      <c r="WDU72"/>
      <c r="WDV72"/>
      <c r="WDW72"/>
      <c r="WDX72"/>
      <c r="WDY72"/>
      <c r="WDZ72"/>
      <c r="WEA72"/>
      <c r="WEB72"/>
      <c r="WEC72"/>
      <c r="WED72"/>
      <c r="WEE72"/>
      <c r="WEF72"/>
      <c r="WEG72"/>
      <c r="WEH72"/>
      <c r="WEI72"/>
      <c r="WEJ72"/>
      <c r="WEK72"/>
      <c r="WEL72"/>
      <c r="WEM72"/>
      <c r="WEN72"/>
      <c r="WEO72"/>
      <c r="WEP72"/>
      <c r="WEQ72"/>
      <c r="WER72"/>
      <c r="WES72"/>
      <c r="WET72"/>
      <c r="WEU72"/>
      <c r="WEV72"/>
      <c r="WEW72"/>
      <c r="WEX72"/>
      <c r="WEY72"/>
      <c r="WEZ72"/>
      <c r="WFA72"/>
      <c r="WFB72"/>
      <c r="WFC72"/>
      <c r="WFD72"/>
      <c r="WFE72"/>
      <c r="WFF72"/>
      <c r="WFG72"/>
      <c r="WFH72"/>
      <c r="WFI72"/>
      <c r="WFJ72"/>
      <c r="WFK72"/>
      <c r="WFL72"/>
      <c r="WFM72"/>
      <c r="WFN72"/>
      <c r="WFO72"/>
      <c r="WFP72"/>
      <c r="WFQ72"/>
      <c r="WFR72"/>
      <c r="WFS72"/>
      <c r="WFT72"/>
      <c r="WFU72"/>
      <c r="WFV72"/>
      <c r="WFW72"/>
      <c r="WFX72"/>
      <c r="WFY72"/>
      <c r="WFZ72"/>
      <c r="WGA72"/>
      <c r="WGB72"/>
      <c r="WGC72"/>
      <c r="WGD72"/>
      <c r="WGE72"/>
      <c r="WGF72"/>
      <c r="WGG72"/>
      <c r="WGH72"/>
      <c r="WGI72"/>
      <c r="WGJ72"/>
      <c r="WGK72"/>
      <c r="WGL72"/>
      <c r="WGM72"/>
      <c r="WGN72"/>
      <c r="WGO72"/>
      <c r="WGP72"/>
      <c r="WGQ72"/>
      <c r="WGR72"/>
      <c r="WGS72"/>
      <c r="WGT72"/>
      <c r="WGU72"/>
      <c r="WGV72"/>
      <c r="WGW72"/>
      <c r="WGX72"/>
      <c r="WGY72"/>
      <c r="WGZ72"/>
      <c r="WHA72"/>
      <c r="WHB72"/>
      <c r="WHC72"/>
      <c r="WHD72"/>
      <c r="WHE72"/>
      <c r="WHF72"/>
      <c r="WHG72"/>
      <c r="WHH72"/>
      <c r="WHI72"/>
      <c r="WHJ72"/>
      <c r="WHK72"/>
      <c r="WHL72"/>
      <c r="WHM72"/>
      <c r="WHN72"/>
      <c r="WHO72"/>
      <c r="WHP72"/>
      <c r="WHQ72"/>
      <c r="WHR72"/>
      <c r="WHS72"/>
      <c r="WHT72"/>
      <c r="WHU72"/>
      <c r="WHV72"/>
      <c r="WHW72"/>
      <c r="WHX72"/>
      <c r="WHY72"/>
      <c r="WHZ72"/>
      <c r="WIA72"/>
      <c r="WIB72"/>
      <c r="WIC72"/>
      <c r="WID72"/>
      <c r="WIE72"/>
      <c r="WIF72"/>
      <c r="WIG72"/>
      <c r="WIH72"/>
      <c r="WII72"/>
      <c r="WIJ72"/>
      <c r="WIK72"/>
      <c r="WIL72"/>
      <c r="WIM72"/>
      <c r="WIN72"/>
      <c r="WIO72"/>
      <c r="WIP72"/>
      <c r="WIQ72"/>
      <c r="WIR72"/>
      <c r="WIS72"/>
      <c r="WIT72"/>
      <c r="WIU72"/>
      <c r="WIV72"/>
      <c r="WIW72"/>
      <c r="WIX72"/>
      <c r="WIY72"/>
      <c r="WIZ72"/>
      <c r="WJA72"/>
      <c r="WJB72"/>
      <c r="WJC72"/>
      <c r="WJD72"/>
      <c r="WJE72"/>
      <c r="WJF72"/>
      <c r="WJG72"/>
      <c r="WJH72"/>
      <c r="WJI72"/>
      <c r="WJJ72"/>
      <c r="WJK72"/>
      <c r="WJL72"/>
      <c r="WJM72"/>
      <c r="WJN72"/>
      <c r="WJO72"/>
      <c r="WJP72"/>
      <c r="WJQ72"/>
      <c r="WJR72"/>
      <c r="WJS72"/>
      <c r="WJT72"/>
      <c r="WJU72"/>
      <c r="WJV72"/>
      <c r="WJW72"/>
      <c r="WJX72"/>
      <c r="WJY72"/>
      <c r="WJZ72"/>
      <c r="WKA72"/>
      <c r="WKB72"/>
      <c r="WKC72"/>
      <c r="WKD72"/>
      <c r="WKE72"/>
      <c r="WKF72"/>
      <c r="WKG72"/>
      <c r="WKH72"/>
      <c r="WKI72"/>
      <c r="WKJ72"/>
      <c r="WKK72"/>
      <c r="WKL72"/>
      <c r="WKM72"/>
      <c r="WKN72"/>
      <c r="WKO72"/>
      <c r="WKP72"/>
      <c r="WKQ72"/>
      <c r="WKR72"/>
      <c r="WKS72"/>
      <c r="WKT72"/>
      <c r="WKU72"/>
      <c r="WKV72"/>
      <c r="WKW72"/>
      <c r="WKX72"/>
      <c r="WKY72"/>
      <c r="WKZ72"/>
      <c r="WLA72"/>
      <c r="WLB72"/>
      <c r="WLC72"/>
      <c r="WLD72"/>
      <c r="WLE72"/>
      <c r="WLF72"/>
      <c r="WLG72"/>
      <c r="WLH72"/>
      <c r="WLI72"/>
      <c r="WLJ72"/>
      <c r="WLK72"/>
      <c r="WLL72"/>
      <c r="WLM72"/>
      <c r="WLN72"/>
      <c r="WLO72"/>
      <c r="WLP72"/>
      <c r="WLQ72"/>
      <c r="WLR72"/>
      <c r="WLS72"/>
      <c r="WLT72"/>
      <c r="WLU72"/>
      <c r="WLV72"/>
      <c r="WLW72"/>
      <c r="WLX72"/>
      <c r="WLY72"/>
      <c r="WLZ72"/>
      <c r="WMA72"/>
      <c r="WMB72"/>
      <c r="WMC72"/>
      <c r="WMD72"/>
      <c r="WME72"/>
      <c r="WMF72"/>
      <c r="WMG72"/>
      <c r="WMH72"/>
      <c r="WMI72"/>
      <c r="WMJ72"/>
      <c r="WMK72"/>
      <c r="WML72"/>
      <c r="WMM72"/>
      <c r="WMN72"/>
      <c r="WMO72"/>
      <c r="WMP72"/>
      <c r="WMQ72"/>
      <c r="WMR72"/>
      <c r="WMS72"/>
      <c r="WMT72"/>
      <c r="WMU72"/>
      <c r="WMV72"/>
      <c r="WMW72"/>
      <c r="WMX72"/>
      <c r="WMY72"/>
      <c r="WMZ72"/>
      <c r="WNA72"/>
      <c r="WNB72"/>
      <c r="WNC72"/>
      <c r="WND72"/>
      <c r="WNE72"/>
      <c r="WNF72"/>
      <c r="WNG72"/>
      <c r="WNH72"/>
      <c r="WNI72"/>
      <c r="WNJ72"/>
      <c r="WNK72"/>
      <c r="WNL72"/>
      <c r="WNM72"/>
      <c r="WNN72"/>
      <c r="WNO72"/>
      <c r="WNP72"/>
      <c r="WNQ72"/>
      <c r="WNR72"/>
      <c r="WNS72"/>
      <c r="WNT72"/>
      <c r="WNU72"/>
      <c r="WNV72"/>
      <c r="WNW72"/>
      <c r="WNX72"/>
      <c r="WNY72"/>
      <c r="WNZ72"/>
      <c r="WOA72"/>
      <c r="WOB72"/>
      <c r="WOC72"/>
      <c r="WOD72"/>
      <c r="WOE72"/>
      <c r="WOF72"/>
      <c r="WOG72"/>
      <c r="WOH72"/>
      <c r="WOI72"/>
      <c r="WOJ72"/>
      <c r="WOK72"/>
      <c r="WOL72"/>
      <c r="WOM72"/>
      <c r="WON72"/>
      <c r="WOO72"/>
      <c r="WOP72"/>
      <c r="WOQ72"/>
      <c r="WOR72"/>
      <c r="WOS72"/>
      <c r="WOT72"/>
      <c r="WOU72"/>
      <c r="WOV72"/>
      <c r="WOW72"/>
      <c r="WOX72"/>
      <c r="WOY72"/>
      <c r="WOZ72"/>
      <c r="WPA72"/>
      <c r="WPB72"/>
      <c r="WPC72"/>
      <c r="WPD72"/>
      <c r="WPE72"/>
      <c r="WPF72"/>
      <c r="WPG72"/>
      <c r="WPH72"/>
      <c r="WPI72"/>
      <c r="WPJ72"/>
      <c r="WPK72"/>
      <c r="WPL72"/>
      <c r="WPM72"/>
      <c r="WPN72"/>
      <c r="WPO72"/>
      <c r="WPP72"/>
      <c r="WPQ72"/>
      <c r="WPR72"/>
      <c r="WPS72"/>
      <c r="WPT72"/>
      <c r="WPU72"/>
      <c r="WPV72"/>
      <c r="WPW72"/>
      <c r="WPX72"/>
      <c r="WPY72"/>
      <c r="WPZ72"/>
      <c r="WQA72"/>
      <c r="WQB72"/>
      <c r="WQC72"/>
      <c r="WQD72"/>
      <c r="WQE72"/>
      <c r="WQF72"/>
      <c r="WQG72"/>
      <c r="WQH72"/>
      <c r="WQI72"/>
      <c r="WQJ72"/>
      <c r="WQK72"/>
      <c r="WQL72"/>
      <c r="WQM72"/>
      <c r="WQN72"/>
      <c r="WQO72"/>
      <c r="WQP72"/>
      <c r="WQQ72"/>
      <c r="WQR72"/>
      <c r="WQS72"/>
      <c r="WQT72"/>
      <c r="WQU72"/>
      <c r="WQV72"/>
      <c r="WQW72"/>
      <c r="WQX72"/>
      <c r="WQY72"/>
      <c r="WQZ72"/>
      <c r="WRA72"/>
      <c r="WRB72"/>
      <c r="WRC72"/>
      <c r="WRD72"/>
      <c r="WRE72"/>
      <c r="WRF72"/>
      <c r="WRG72"/>
      <c r="WRH72"/>
      <c r="WRI72"/>
      <c r="WRJ72"/>
      <c r="WRK72"/>
      <c r="WRL72"/>
      <c r="WRM72"/>
      <c r="WRN72"/>
      <c r="WRO72"/>
      <c r="WRP72"/>
      <c r="WRQ72"/>
      <c r="WRR72"/>
      <c r="WRS72"/>
      <c r="WRT72"/>
      <c r="WRU72"/>
      <c r="WRV72"/>
      <c r="WRW72"/>
      <c r="WRX72"/>
      <c r="WRY72"/>
      <c r="WRZ72"/>
      <c r="WSA72"/>
      <c r="WSB72"/>
      <c r="WSC72"/>
      <c r="WSD72"/>
      <c r="WSE72"/>
      <c r="WSF72"/>
      <c r="WSG72"/>
      <c r="WSH72"/>
      <c r="WSI72"/>
      <c r="WSJ72"/>
      <c r="WSK72"/>
      <c r="WSL72"/>
      <c r="WSM72"/>
      <c r="WSN72"/>
      <c r="WSO72"/>
      <c r="WSP72"/>
      <c r="WSQ72"/>
      <c r="WSR72"/>
      <c r="WSS72"/>
      <c r="WST72"/>
      <c r="WSU72"/>
      <c r="WSV72"/>
      <c r="WSW72"/>
      <c r="WSX72"/>
      <c r="WSY72"/>
      <c r="WSZ72"/>
      <c r="WTA72"/>
      <c r="WTB72"/>
      <c r="WTC72"/>
      <c r="WTD72"/>
      <c r="WTE72"/>
      <c r="WTF72"/>
      <c r="WTG72"/>
      <c r="WTH72"/>
      <c r="WTI72"/>
      <c r="WTJ72"/>
      <c r="WTK72"/>
      <c r="WTL72"/>
      <c r="WTM72"/>
      <c r="WTN72"/>
      <c r="WTO72"/>
      <c r="WTP72"/>
      <c r="WTQ72"/>
      <c r="WTR72"/>
      <c r="WTS72"/>
      <c r="WTT72"/>
      <c r="WTU72"/>
      <c r="WTV72"/>
      <c r="WTW72"/>
      <c r="WTX72"/>
      <c r="WTY72"/>
      <c r="WTZ72"/>
      <c r="WUA72"/>
      <c r="WUB72"/>
      <c r="WUC72"/>
      <c r="WUD72"/>
      <c r="WUE72"/>
      <c r="WUF72"/>
      <c r="WUG72"/>
      <c r="WUH72"/>
      <c r="WUI72"/>
      <c r="WUJ72"/>
      <c r="WUK72"/>
      <c r="WUL72"/>
      <c r="WUM72"/>
      <c r="WUN72"/>
      <c r="WUO72"/>
      <c r="WUP72"/>
      <c r="WUQ72"/>
      <c r="WUR72"/>
      <c r="WUS72"/>
      <c r="WUT72"/>
      <c r="WUU72"/>
      <c r="WUV72"/>
      <c r="WUW72"/>
      <c r="WUX72"/>
      <c r="WUY72"/>
      <c r="WUZ72"/>
      <c r="WVA72"/>
      <c r="WVB72"/>
      <c r="WVC72"/>
      <c r="WVD72"/>
      <c r="WVE72"/>
      <c r="WVF72"/>
      <c r="WVG72"/>
      <c r="WVH72"/>
      <c r="WVI72"/>
      <c r="WVJ72"/>
      <c r="WVK72"/>
      <c r="WVL72"/>
      <c r="WVM72"/>
      <c r="WVN72"/>
      <c r="WVO72"/>
      <c r="WVP72"/>
      <c r="WVQ72"/>
      <c r="WVR72"/>
      <c r="WVS72"/>
      <c r="WVT72"/>
      <c r="WVU72"/>
      <c r="WVV72"/>
      <c r="WVW72"/>
      <c r="WVX72"/>
      <c r="WVY72"/>
      <c r="WVZ72"/>
      <c r="WWA72"/>
      <c r="WWB72"/>
      <c r="WWC72"/>
      <c r="WWD72"/>
      <c r="WWE72"/>
      <c r="WWF72"/>
      <c r="WWG72"/>
      <c r="WWH72"/>
      <c r="WWI72"/>
      <c r="WWJ72"/>
      <c r="WWK72"/>
      <c r="WWL72"/>
      <c r="WWM72"/>
      <c r="WWN72"/>
      <c r="WWO72"/>
      <c r="WWP72"/>
      <c r="WWQ72"/>
      <c r="WWR72"/>
      <c r="WWS72"/>
      <c r="WWT72"/>
      <c r="WWU72"/>
      <c r="WWV72"/>
      <c r="WWW72"/>
      <c r="WWX72"/>
      <c r="WWY72"/>
      <c r="WWZ72"/>
      <c r="WXA72"/>
      <c r="WXB72"/>
      <c r="WXC72"/>
      <c r="WXD72"/>
      <c r="WXE72"/>
      <c r="WXF72"/>
      <c r="WXG72"/>
      <c r="WXH72"/>
      <c r="WXI72"/>
      <c r="WXJ72"/>
      <c r="WXK72"/>
      <c r="WXL72"/>
      <c r="WXM72"/>
      <c r="WXN72"/>
      <c r="WXO72"/>
      <c r="WXP72"/>
      <c r="WXQ72"/>
      <c r="WXR72"/>
      <c r="WXS72"/>
      <c r="WXT72"/>
      <c r="WXU72"/>
      <c r="WXV72"/>
      <c r="WXW72"/>
      <c r="WXX72"/>
      <c r="WXY72"/>
      <c r="WXZ72"/>
      <c r="WYA72"/>
      <c r="WYB72"/>
      <c r="WYC72"/>
      <c r="WYD72"/>
      <c r="WYE72"/>
      <c r="WYF72"/>
      <c r="WYG72"/>
      <c r="WYH72"/>
      <c r="WYI72"/>
      <c r="WYJ72"/>
      <c r="WYK72"/>
      <c r="WYL72"/>
      <c r="WYM72"/>
      <c r="WYN72"/>
      <c r="WYO72"/>
      <c r="WYP72"/>
      <c r="WYQ72"/>
      <c r="WYR72"/>
      <c r="WYS72"/>
      <c r="WYT72"/>
      <c r="WYU72"/>
      <c r="WYV72"/>
      <c r="WYW72"/>
      <c r="WYX72"/>
      <c r="WYY72"/>
      <c r="WYZ72"/>
      <c r="WZA72"/>
      <c r="WZB72"/>
      <c r="WZC72"/>
      <c r="WZD72"/>
      <c r="WZE72"/>
      <c r="WZF72"/>
      <c r="WZG72"/>
      <c r="WZH72"/>
      <c r="WZI72"/>
      <c r="WZJ72"/>
      <c r="WZK72"/>
      <c r="WZL72"/>
      <c r="WZM72"/>
      <c r="WZN72"/>
      <c r="WZO72"/>
      <c r="WZP72"/>
      <c r="WZQ72"/>
      <c r="WZR72"/>
      <c r="WZS72"/>
      <c r="WZT72"/>
      <c r="WZU72"/>
      <c r="WZV72"/>
      <c r="WZW72"/>
      <c r="WZX72"/>
      <c r="WZY72"/>
      <c r="WZZ72"/>
      <c r="XAA72"/>
      <c r="XAB72"/>
      <c r="XAC72"/>
      <c r="XAD72"/>
      <c r="XAE72"/>
      <c r="XAF72"/>
      <c r="XAG72"/>
      <c r="XAH72"/>
      <c r="XAI72"/>
      <c r="XAJ72"/>
      <c r="XAK72"/>
      <c r="XAL72"/>
      <c r="XAM72"/>
      <c r="XAN72"/>
      <c r="XAO72"/>
      <c r="XAP72"/>
      <c r="XAQ72"/>
      <c r="XAR72"/>
      <c r="XAS72"/>
      <c r="XAT72"/>
      <c r="XAU72"/>
      <c r="XAV72"/>
      <c r="XAW72"/>
      <c r="XAX72"/>
      <c r="XAY72"/>
      <c r="XAZ72"/>
      <c r="XBA72"/>
      <c r="XBB72"/>
      <c r="XBC72"/>
      <c r="XBD72"/>
      <c r="XBE72"/>
      <c r="XBF72"/>
      <c r="XBG72"/>
      <c r="XBH72"/>
      <c r="XBI72"/>
      <c r="XBJ72"/>
      <c r="XBK72"/>
      <c r="XBL72"/>
      <c r="XBM72"/>
      <c r="XBN72"/>
      <c r="XBO72"/>
      <c r="XBP72"/>
      <c r="XBQ72"/>
      <c r="XBR72"/>
      <c r="XBS72"/>
      <c r="XBT72"/>
      <c r="XBU72"/>
      <c r="XBV72"/>
      <c r="XBW72"/>
      <c r="XBX72"/>
      <c r="XBY72"/>
      <c r="XBZ72"/>
      <c r="XCA72"/>
      <c r="XCB72"/>
      <c r="XCC72"/>
      <c r="XCD72"/>
      <c r="XCE72"/>
      <c r="XCF72"/>
      <c r="XCG72"/>
      <c r="XCH72"/>
      <c r="XCI72"/>
      <c r="XCJ72"/>
      <c r="XCK72"/>
      <c r="XCL72"/>
      <c r="XCM72"/>
      <c r="XCN72"/>
      <c r="XCO72"/>
      <c r="XCP72"/>
      <c r="XCQ72"/>
      <c r="XCR72"/>
      <c r="XCS72"/>
      <c r="XCT72"/>
      <c r="XCU72"/>
      <c r="XCV72"/>
      <c r="XCW72"/>
      <c r="XCX72"/>
      <c r="XCY72"/>
      <c r="XCZ72"/>
      <c r="XDA72"/>
      <c r="XDB72"/>
      <c r="XDC72"/>
      <c r="XDD72"/>
      <c r="XDE72"/>
      <c r="XDF72"/>
      <c r="XDG72"/>
      <c r="XDH72"/>
      <c r="XDI72"/>
      <c r="XDJ72"/>
      <c r="XDK72"/>
      <c r="XDL72"/>
      <c r="XDM72"/>
      <c r="XDN72"/>
      <c r="XDO72"/>
      <c r="XDP72"/>
      <c r="XDQ72"/>
      <c r="XDR72"/>
      <c r="XDS72"/>
      <c r="XDT72"/>
      <c r="XDU72"/>
      <c r="XDV72"/>
      <c r="XDW72"/>
      <c r="XDX72"/>
      <c r="XDY72"/>
      <c r="XDZ72"/>
      <c r="XEA72"/>
      <c r="XEB72"/>
      <c r="XEC72"/>
      <c r="XED72"/>
      <c r="XEE72"/>
      <c r="XEF72"/>
      <c r="XEG72"/>
      <c r="XEH72"/>
      <c r="XEI72"/>
      <c r="XEJ72"/>
      <c r="XEK72"/>
      <c r="XEL72"/>
      <c r="XEM72"/>
      <c r="XEN72"/>
      <c r="XEO72"/>
      <c r="XEP72"/>
      <c r="XEQ72"/>
      <c r="XER72"/>
      <c r="XES72"/>
      <c r="XET72"/>
      <c r="XEU72"/>
      <c r="XEV72"/>
      <c r="XEW72"/>
      <c r="XEX72"/>
      <c r="XEY72"/>
      <c r="XEZ72"/>
      <c r="XFA72"/>
      <c r="XFB72"/>
      <c r="XFC72"/>
      <c r="XFD72"/>
    </row>
    <row r="73" spans="1:16384" ht="26.1" customHeight="1" x14ac:dyDescent="0.25">
      <c r="A73" s="908" t="s">
        <v>200</v>
      </c>
      <c r="B73" s="909"/>
      <c r="C73" s="909"/>
      <c r="D73" s="910"/>
      <c r="E73" s="175"/>
      <c r="F73" s="345"/>
      <c r="G73" s="175"/>
      <c r="H73" s="175"/>
      <c r="I73" s="225"/>
      <c r="J73" s="384">
        <f>J71</f>
        <v>0</v>
      </c>
      <c r="K73" s="416"/>
      <c r="L73" s="348"/>
      <c r="M73" s="283"/>
      <c r="N73" s="283"/>
      <c r="O73" s="235"/>
      <c r="P73" s="290"/>
      <c r="Q73" s="384">
        <f>Q71</f>
        <v>0</v>
      </c>
      <c r="R73" s="416"/>
      <c r="S73" s="348"/>
      <c r="T73" s="283"/>
      <c r="U73" s="283"/>
      <c r="V73" s="235"/>
      <c r="W73" s="225"/>
      <c r="X73" s="384">
        <f>X71</f>
        <v>0</v>
      </c>
      <c r="Y73" s="416"/>
      <c r="Z73" s="348"/>
      <c r="AA73" s="283"/>
      <c r="AB73" s="283"/>
      <c r="AC73" s="235"/>
      <c r="AD73" s="225"/>
      <c r="AE73" s="384">
        <f>AE71</f>
        <v>0</v>
      </c>
      <c r="AF73" s="416"/>
      <c r="AG73" s="348"/>
      <c r="AH73" s="283"/>
      <c r="AI73" s="283"/>
      <c r="AJ73" s="235"/>
      <c r="AK73" s="225"/>
      <c r="AL73" s="384">
        <f>AL71</f>
        <v>0</v>
      </c>
      <c r="AM73" s="417"/>
      <c r="AN73" s="417"/>
      <c r="AO73" s="417"/>
      <c r="AP73" s="417"/>
      <c r="AQ73" s="289">
        <f>SUM(J73:AL73)</f>
        <v>0</v>
      </c>
    </row>
    <row r="74" spans="1:16384" ht="26.25" customHeight="1" thickBot="1" x14ac:dyDescent="0.3">
      <c r="A74" s="911" t="s">
        <v>201</v>
      </c>
      <c r="B74" s="912"/>
      <c r="C74" s="912"/>
      <c r="D74" s="913"/>
      <c r="E74" s="175"/>
      <c r="F74" s="345"/>
      <c r="G74" s="175"/>
      <c r="H74" s="175"/>
      <c r="I74" s="225"/>
      <c r="J74" s="226">
        <f>((J73/12)*I69*H69)+((J73/12)*I70*H70)</f>
        <v>0</v>
      </c>
      <c r="K74" s="416"/>
      <c r="L74" s="348"/>
      <c r="M74" s="283"/>
      <c r="N74" s="283"/>
      <c r="O74" s="225"/>
      <c r="P74" s="290"/>
      <c r="Q74" s="369">
        <f>((Q73/12)*P69*O69)+((Q73/12)*P70*O70)</f>
        <v>0</v>
      </c>
      <c r="R74" s="416"/>
      <c r="S74" s="348"/>
      <c r="T74" s="283"/>
      <c r="U74" s="283"/>
      <c r="V74" s="235"/>
      <c r="W74" s="225"/>
      <c r="X74" s="369">
        <f>((X73/12)*W69*V69)+((X73/12)*W70*V70)</f>
        <v>0</v>
      </c>
      <c r="Y74" s="416"/>
      <c r="Z74" s="348"/>
      <c r="AA74" s="515"/>
      <c r="AB74" s="283"/>
      <c r="AC74" s="235"/>
      <c r="AD74" s="225"/>
      <c r="AE74" s="369">
        <f>((AE73/12)*AD69*AC69)+((AE73/12)*AD70*AC70)</f>
        <v>0</v>
      </c>
      <c r="AF74" s="416"/>
      <c r="AG74" s="348"/>
      <c r="AH74" s="283"/>
      <c r="AI74" s="283"/>
      <c r="AJ74" s="235"/>
      <c r="AK74" s="225"/>
      <c r="AL74" s="369">
        <f>((AL73/12)*AK69*AJ69)+((AL73/12)*AK70*AJ70)</f>
        <v>0</v>
      </c>
      <c r="AM74" s="417"/>
      <c r="AN74" s="417"/>
      <c r="AO74" s="417"/>
      <c r="AP74" s="417"/>
      <c r="AQ74" s="289">
        <f>SUM(J74:AL74)</f>
        <v>0</v>
      </c>
    </row>
    <row r="75" spans="1:16384" ht="24" thickBot="1" x14ac:dyDescent="0.4">
      <c r="A75" s="914" t="s">
        <v>137</v>
      </c>
      <c r="B75" s="915"/>
      <c r="C75" s="915"/>
      <c r="D75" s="916"/>
      <c r="E75" s="330"/>
      <c r="F75" s="330"/>
      <c r="G75" s="330"/>
      <c r="H75" s="330"/>
      <c r="I75" s="331"/>
      <c r="J75" s="332">
        <f>J74+J71</f>
        <v>0</v>
      </c>
      <c r="K75" s="331"/>
      <c r="L75" s="331"/>
      <c r="M75" s="333"/>
      <c r="N75" s="333"/>
      <c r="O75" s="330"/>
      <c r="P75" s="334"/>
      <c r="Q75" s="332">
        <f>Q71+Q74</f>
        <v>0</v>
      </c>
      <c r="R75" s="331"/>
      <c r="S75" s="331"/>
      <c r="T75" s="333"/>
      <c r="U75" s="333"/>
      <c r="V75" s="330"/>
      <c r="W75" s="331"/>
      <c r="X75" s="332">
        <f>X71+X74</f>
        <v>0</v>
      </c>
      <c r="Y75" s="331"/>
      <c r="Z75" s="331"/>
      <c r="AA75" s="514"/>
      <c r="AB75" s="333"/>
      <c r="AC75" s="330"/>
      <c r="AD75" s="331"/>
      <c r="AE75" s="332">
        <f>AE71+AE74</f>
        <v>0</v>
      </c>
      <c r="AF75" s="331"/>
      <c r="AG75" s="331"/>
      <c r="AH75" s="333"/>
      <c r="AI75" s="333"/>
      <c r="AJ75" s="330"/>
      <c r="AK75" s="331"/>
      <c r="AL75" s="332">
        <f>AL71+AL74</f>
        <v>0</v>
      </c>
      <c r="AM75" s="331"/>
      <c r="AN75" s="331"/>
      <c r="AO75" s="331"/>
      <c r="AP75" s="331"/>
      <c r="AQ75" s="329">
        <f>SUM(J75:AL75)</f>
        <v>0</v>
      </c>
    </row>
    <row r="76" spans="1:16384" x14ac:dyDescent="0.2">
      <c r="T76" s="302"/>
      <c r="U76" s="302"/>
      <c r="AA76" s="302"/>
      <c r="AB76" s="283"/>
      <c r="AH76" s="302"/>
      <c r="AI76" s="283"/>
    </row>
    <row r="77" spans="1:16384" x14ac:dyDescent="0.2">
      <c r="T77" s="302"/>
      <c r="U77" s="302"/>
      <c r="AA77" s="302"/>
      <c r="AB77" s="283"/>
    </row>
    <row r="78" spans="1:16384" ht="13.5" thickBot="1" x14ac:dyDescent="0.25">
      <c r="T78" s="302"/>
      <c r="U78" s="302"/>
      <c r="AA78" s="302"/>
      <c r="AB78" s="283"/>
    </row>
    <row r="79" spans="1:16384" ht="16.5" thickBot="1" x14ac:dyDescent="0.3">
      <c r="A79" s="892" t="s">
        <v>180</v>
      </c>
      <c r="B79" s="893"/>
      <c r="C79" s="893"/>
      <c r="D79" s="894"/>
      <c r="AA79" s="302"/>
      <c r="AB79" s="283"/>
    </row>
    <row r="80" spans="1:16384" x14ac:dyDescent="0.2">
      <c r="A80" s="891"/>
      <c r="B80" s="883"/>
      <c r="C80" s="883"/>
      <c r="D80" s="884"/>
      <c r="E80" s="882"/>
      <c r="F80" s="883"/>
      <c r="G80" s="883"/>
      <c r="H80" s="883"/>
      <c r="I80" s="883"/>
      <c r="J80" s="884"/>
      <c r="K80" s="873"/>
      <c r="L80" s="874"/>
      <c r="M80" s="874"/>
      <c r="N80" s="874"/>
      <c r="O80" s="874"/>
      <c r="P80" s="874"/>
      <c r="Q80" s="875"/>
      <c r="AA80" s="302"/>
      <c r="AB80" s="283"/>
    </row>
    <row r="81" spans="1:28" x14ac:dyDescent="0.2">
      <c r="A81" s="885"/>
      <c r="B81" s="886"/>
      <c r="C81" s="886"/>
      <c r="D81" s="887"/>
      <c r="E81" s="885"/>
      <c r="F81" s="886"/>
      <c r="G81" s="886"/>
      <c r="H81" s="886"/>
      <c r="I81" s="886"/>
      <c r="J81" s="887"/>
      <c r="K81" s="876"/>
      <c r="L81" s="877"/>
      <c r="M81" s="877"/>
      <c r="N81" s="877"/>
      <c r="O81" s="877"/>
      <c r="P81" s="877"/>
      <c r="Q81" s="878"/>
      <c r="AA81" s="302"/>
      <c r="AB81" s="283"/>
    </row>
    <row r="82" spans="1:28" x14ac:dyDescent="0.2">
      <c r="A82" s="885"/>
      <c r="B82" s="886"/>
      <c r="C82" s="886"/>
      <c r="D82" s="887"/>
      <c r="E82" s="885"/>
      <c r="F82" s="886"/>
      <c r="G82" s="886"/>
      <c r="H82" s="886"/>
      <c r="I82" s="886"/>
      <c r="J82" s="887"/>
      <c r="K82" s="876"/>
      <c r="L82" s="877"/>
      <c r="M82" s="877"/>
      <c r="N82" s="877"/>
      <c r="O82" s="877"/>
      <c r="P82" s="877"/>
      <c r="Q82" s="878"/>
      <c r="AA82" s="302"/>
      <c r="AB82" s="283"/>
    </row>
    <row r="83" spans="1:28" x14ac:dyDescent="0.2">
      <c r="A83" s="885"/>
      <c r="B83" s="886"/>
      <c r="C83" s="886"/>
      <c r="D83" s="887"/>
      <c r="E83" s="885"/>
      <c r="F83" s="886"/>
      <c r="G83" s="886"/>
      <c r="H83" s="886"/>
      <c r="I83" s="886"/>
      <c r="J83" s="887"/>
      <c r="K83" s="876"/>
      <c r="L83" s="877"/>
      <c r="M83" s="877"/>
      <c r="N83" s="877"/>
      <c r="O83" s="877"/>
      <c r="P83" s="877"/>
      <c r="Q83" s="878"/>
      <c r="AB83" s="236"/>
    </row>
    <row r="84" spans="1:28" x14ac:dyDescent="0.2">
      <c r="A84" s="885"/>
      <c r="B84" s="886"/>
      <c r="C84" s="886"/>
      <c r="D84" s="887"/>
      <c r="E84" s="885"/>
      <c r="F84" s="886"/>
      <c r="G84" s="886"/>
      <c r="H84" s="886"/>
      <c r="I84" s="886"/>
      <c r="J84" s="887"/>
      <c r="K84" s="876"/>
      <c r="L84" s="877"/>
      <c r="M84" s="877"/>
      <c r="N84" s="877"/>
      <c r="O84" s="877"/>
      <c r="P84" s="877"/>
      <c r="Q84" s="878"/>
      <c r="AB84" s="236"/>
    </row>
    <row r="85" spans="1:28" x14ac:dyDescent="0.2">
      <c r="A85" s="885"/>
      <c r="B85" s="886"/>
      <c r="C85" s="886"/>
      <c r="D85" s="887"/>
      <c r="E85" s="885"/>
      <c r="F85" s="886"/>
      <c r="G85" s="886"/>
      <c r="H85" s="886"/>
      <c r="I85" s="886"/>
      <c r="J85" s="887"/>
      <c r="K85" s="876"/>
      <c r="L85" s="877"/>
      <c r="M85" s="877"/>
      <c r="N85" s="877"/>
      <c r="O85" s="877"/>
      <c r="P85" s="877"/>
      <c r="Q85" s="878"/>
      <c r="AB85" s="236"/>
    </row>
    <row r="86" spans="1:28" x14ac:dyDescent="0.2">
      <c r="A86" s="885"/>
      <c r="B86" s="886"/>
      <c r="C86" s="886"/>
      <c r="D86" s="887"/>
      <c r="E86" s="885"/>
      <c r="F86" s="886"/>
      <c r="G86" s="886"/>
      <c r="H86" s="886"/>
      <c r="I86" s="886"/>
      <c r="J86" s="887"/>
      <c r="K86" s="876"/>
      <c r="L86" s="877"/>
      <c r="M86" s="877"/>
      <c r="N86" s="877"/>
      <c r="O86" s="877"/>
      <c r="P86" s="877"/>
      <c r="Q86" s="878"/>
      <c r="AB86" s="236"/>
    </row>
    <row r="87" spans="1:28" x14ac:dyDescent="0.2">
      <c r="A87" s="885"/>
      <c r="B87" s="886"/>
      <c r="C87" s="886"/>
      <c r="D87" s="887"/>
      <c r="E87" s="885"/>
      <c r="F87" s="886"/>
      <c r="G87" s="886"/>
      <c r="H87" s="886"/>
      <c r="I87" s="886"/>
      <c r="J87" s="887"/>
      <c r="K87" s="876"/>
      <c r="L87" s="877"/>
      <c r="M87" s="877"/>
      <c r="N87" s="877"/>
      <c r="O87" s="877"/>
      <c r="P87" s="877"/>
      <c r="Q87" s="878"/>
      <c r="AB87" s="236"/>
    </row>
    <row r="88" spans="1:28" x14ac:dyDescent="0.2">
      <c r="A88" s="885"/>
      <c r="B88" s="886"/>
      <c r="C88" s="886"/>
      <c r="D88" s="887"/>
      <c r="E88" s="885"/>
      <c r="F88" s="886"/>
      <c r="G88" s="886"/>
      <c r="H88" s="886"/>
      <c r="I88" s="886"/>
      <c r="J88" s="887"/>
      <c r="K88" s="876"/>
      <c r="L88" s="877"/>
      <c r="M88" s="877"/>
      <c r="N88" s="877"/>
      <c r="O88" s="877"/>
      <c r="P88" s="877"/>
      <c r="Q88" s="878"/>
      <c r="AB88" s="236"/>
    </row>
    <row r="89" spans="1:28" x14ac:dyDescent="0.2">
      <c r="A89" s="885"/>
      <c r="B89" s="886"/>
      <c r="C89" s="886"/>
      <c r="D89" s="887"/>
      <c r="E89" s="885"/>
      <c r="F89" s="886"/>
      <c r="G89" s="886"/>
      <c r="H89" s="886"/>
      <c r="I89" s="886"/>
      <c r="J89" s="887"/>
      <c r="K89" s="876"/>
      <c r="L89" s="877"/>
      <c r="M89" s="877"/>
      <c r="N89" s="877"/>
      <c r="O89" s="877"/>
      <c r="P89" s="877"/>
      <c r="Q89" s="878"/>
      <c r="AB89" s="236"/>
    </row>
    <row r="90" spans="1:28" ht="13.5" thickBot="1" x14ac:dyDescent="0.25">
      <c r="A90" s="888"/>
      <c r="B90" s="889"/>
      <c r="C90" s="889"/>
      <c r="D90" s="890"/>
      <c r="E90" s="888"/>
      <c r="F90" s="889"/>
      <c r="G90" s="889"/>
      <c r="H90" s="889"/>
      <c r="I90" s="889"/>
      <c r="J90" s="890"/>
      <c r="K90" s="879"/>
      <c r="L90" s="880"/>
      <c r="M90" s="880"/>
      <c r="N90" s="880"/>
      <c r="O90" s="880"/>
      <c r="P90" s="880"/>
      <c r="Q90" s="881"/>
      <c r="AB90" s="236"/>
    </row>
    <row r="91" spans="1:28" hidden="1" x14ac:dyDescent="0.2">
      <c r="AB91" s="236"/>
    </row>
    <row r="92" spans="1:28" hidden="1" x14ac:dyDescent="0.2">
      <c r="AB92" s="236"/>
    </row>
    <row r="93" spans="1:28" hidden="1" x14ac:dyDescent="0.2">
      <c r="AB93" s="236"/>
    </row>
    <row r="94" spans="1:28" hidden="1" x14ac:dyDescent="0.2">
      <c r="AB94" s="236"/>
    </row>
    <row r="95" spans="1:28" hidden="1" x14ac:dyDescent="0.2">
      <c r="AB95" s="236"/>
    </row>
    <row r="96" spans="1:28" hidden="1" x14ac:dyDescent="0.2">
      <c r="AB96" s="236"/>
    </row>
    <row r="97" spans="28:28" hidden="1" x14ac:dyDescent="0.2">
      <c r="AB97" s="236"/>
    </row>
    <row r="98" spans="28:28" hidden="1" x14ac:dyDescent="0.2">
      <c r="AB98" s="236"/>
    </row>
    <row r="99" spans="28:28" hidden="1" x14ac:dyDescent="0.2">
      <c r="AB99" s="236"/>
    </row>
    <row r="100" spans="28:28" hidden="1" x14ac:dyDescent="0.2">
      <c r="AB100" s="236"/>
    </row>
    <row r="101" spans="28:28" hidden="1" x14ac:dyDescent="0.2">
      <c r="AB101" s="236"/>
    </row>
    <row r="102" spans="28:28" hidden="1" x14ac:dyDescent="0.2">
      <c r="AB102" s="236"/>
    </row>
    <row r="103" spans="28:28" hidden="1" x14ac:dyDescent="0.2">
      <c r="AB103" s="236"/>
    </row>
    <row r="104" spans="28:28" hidden="1" x14ac:dyDescent="0.2">
      <c r="AB104" s="236"/>
    </row>
    <row r="105" spans="28:28" hidden="1" x14ac:dyDescent="0.2">
      <c r="AB105" s="236"/>
    </row>
    <row r="106" spans="28:28" hidden="1" x14ac:dyDescent="0.2">
      <c r="AB106" s="236"/>
    </row>
    <row r="107" spans="28:28" hidden="1" x14ac:dyDescent="0.2">
      <c r="AB107" s="236"/>
    </row>
    <row r="108" spans="28:28" hidden="1" x14ac:dyDescent="0.2">
      <c r="AB108" s="236"/>
    </row>
    <row r="109" spans="28:28" hidden="1" x14ac:dyDescent="0.2">
      <c r="AB109" s="236"/>
    </row>
    <row r="110" spans="28:28" hidden="1" x14ac:dyDescent="0.2">
      <c r="AB110" s="236"/>
    </row>
    <row r="111" spans="28:28" hidden="1" x14ac:dyDescent="0.2">
      <c r="AB111" s="236"/>
    </row>
    <row r="112" spans="28:28" hidden="1" x14ac:dyDescent="0.2">
      <c r="AB112" s="236"/>
    </row>
    <row r="113" spans="28:28" hidden="1" x14ac:dyDescent="0.2">
      <c r="AB113" s="236"/>
    </row>
    <row r="114" spans="28:28" hidden="1" x14ac:dyDescent="0.2">
      <c r="AB114" s="236"/>
    </row>
    <row r="115" spans="28:28" hidden="1" x14ac:dyDescent="0.2">
      <c r="AB115" s="236"/>
    </row>
    <row r="116" spans="28:28" hidden="1" x14ac:dyDescent="0.2">
      <c r="AB116" s="236"/>
    </row>
    <row r="117" spans="28:28" hidden="1" x14ac:dyDescent="0.2">
      <c r="AB117" s="236"/>
    </row>
    <row r="118" spans="28:28" hidden="1" x14ac:dyDescent="0.2">
      <c r="AB118" s="236"/>
    </row>
    <row r="119" spans="28:28" hidden="1" x14ac:dyDescent="0.2">
      <c r="AB119" s="236"/>
    </row>
    <row r="120" spans="28:28" hidden="1" x14ac:dyDescent="0.2">
      <c r="AB120" s="236"/>
    </row>
    <row r="121" spans="28:28" hidden="1" x14ac:dyDescent="0.2">
      <c r="AB121" s="236"/>
    </row>
    <row r="122" spans="28:28" hidden="1" x14ac:dyDescent="0.2">
      <c r="AB122" s="236"/>
    </row>
    <row r="123" spans="28:28" hidden="1" x14ac:dyDescent="0.2">
      <c r="AB123" s="236"/>
    </row>
    <row r="124" spans="28:28" hidden="1" x14ac:dyDescent="0.2">
      <c r="AB124" s="236"/>
    </row>
    <row r="125" spans="28:28" hidden="1" x14ac:dyDescent="0.2">
      <c r="AB125" s="236"/>
    </row>
    <row r="126" spans="28:28" hidden="1" x14ac:dyDescent="0.2">
      <c r="AB126" s="236"/>
    </row>
    <row r="127" spans="28:28" hidden="1" x14ac:dyDescent="0.2">
      <c r="AB127" s="236"/>
    </row>
    <row r="128" spans="28:28" hidden="1" x14ac:dyDescent="0.2">
      <c r="AB128" s="236"/>
    </row>
    <row r="129" spans="28:28" hidden="1" x14ac:dyDescent="0.2">
      <c r="AB129" s="236"/>
    </row>
    <row r="130" spans="28:28" hidden="1" x14ac:dyDescent="0.2">
      <c r="AB130" s="236"/>
    </row>
    <row r="131" spans="28:28" hidden="1" x14ac:dyDescent="0.2">
      <c r="AB131" s="236"/>
    </row>
    <row r="132" spans="28:28" hidden="1" x14ac:dyDescent="0.2">
      <c r="AB132" s="236"/>
    </row>
    <row r="133" spans="28:28" hidden="1" x14ac:dyDescent="0.2">
      <c r="AB133" s="236"/>
    </row>
    <row r="134" spans="28:28" hidden="1" x14ac:dyDescent="0.2">
      <c r="AB134" s="236"/>
    </row>
    <row r="135" spans="28:28" hidden="1" x14ac:dyDescent="0.2">
      <c r="AB135" s="236"/>
    </row>
    <row r="136" spans="28:28" hidden="1" x14ac:dyDescent="0.2">
      <c r="AB136" s="236"/>
    </row>
    <row r="137" spans="28:28" hidden="1" x14ac:dyDescent="0.2">
      <c r="AB137" s="236"/>
    </row>
    <row r="138" spans="28:28" hidden="1" x14ac:dyDescent="0.2">
      <c r="AB138" s="236"/>
    </row>
    <row r="139" spans="28:28" hidden="1" x14ac:dyDescent="0.2">
      <c r="AB139" s="236"/>
    </row>
    <row r="140" spans="28:28" hidden="1" x14ac:dyDescent="0.2">
      <c r="AB140" s="236"/>
    </row>
    <row r="141" spans="28:28" hidden="1" x14ac:dyDescent="0.2">
      <c r="AB141" s="236"/>
    </row>
    <row r="142" spans="28:28" hidden="1" x14ac:dyDescent="0.2">
      <c r="AB142" s="236"/>
    </row>
    <row r="143" spans="28:28" hidden="1" x14ac:dyDescent="0.2">
      <c r="AB143" s="236"/>
    </row>
    <row r="144" spans="28:28" hidden="1" x14ac:dyDescent="0.2">
      <c r="AB144" s="236"/>
    </row>
    <row r="145" spans="28:28" hidden="1" x14ac:dyDescent="0.2">
      <c r="AB145" s="236"/>
    </row>
    <row r="146" spans="28:28" hidden="1" x14ac:dyDescent="0.2">
      <c r="AB146" s="236"/>
    </row>
    <row r="147" spans="28:28" hidden="1" x14ac:dyDescent="0.2">
      <c r="AB147" s="236"/>
    </row>
    <row r="148" spans="28:28" hidden="1" x14ac:dyDescent="0.2">
      <c r="AB148" s="236"/>
    </row>
    <row r="149" spans="28:28" hidden="1" x14ac:dyDescent="0.2">
      <c r="AB149" s="236"/>
    </row>
    <row r="150" spans="28:28" hidden="1" x14ac:dyDescent="0.2">
      <c r="AB150" s="236"/>
    </row>
    <row r="151" spans="28:28" hidden="1" x14ac:dyDescent="0.2">
      <c r="AB151" s="236"/>
    </row>
    <row r="152" spans="28:28" hidden="1" x14ac:dyDescent="0.2">
      <c r="AB152" s="236"/>
    </row>
    <row r="153" spans="28:28" hidden="1" x14ac:dyDescent="0.2">
      <c r="AB153" s="236"/>
    </row>
    <row r="154" spans="28:28" hidden="1" x14ac:dyDescent="0.2">
      <c r="AB154" s="236"/>
    </row>
    <row r="155" spans="28:28" hidden="1" x14ac:dyDescent="0.2">
      <c r="AB155" s="236"/>
    </row>
    <row r="156" spans="28:28" hidden="1" x14ac:dyDescent="0.2">
      <c r="AB156" s="236"/>
    </row>
    <row r="157" spans="28:28" hidden="1" x14ac:dyDescent="0.2">
      <c r="AB157" s="236"/>
    </row>
    <row r="158" spans="28:28" hidden="1" x14ac:dyDescent="0.2">
      <c r="AB158" s="236"/>
    </row>
    <row r="159" spans="28:28" hidden="1" x14ac:dyDescent="0.2">
      <c r="AB159" s="236"/>
    </row>
    <row r="160" spans="28:28" hidden="1" x14ac:dyDescent="0.2">
      <c r="AB160" s="236"/>
    </row>
    <row r="161" spans="28:28" hidden="1" x14ac:dyDescent="0.2">
      <c r="AB161" s="236"/>
    </row>
    <row r="162" spans="28:28" hidden="1" x14ac:dyDescent="0.2">
      <c r="AB162" s="236"/>
    </row>
    <row r="163" spans="28:28" hidden="1" x14ac:dyDescent="0.2">
      <c r="AB163" s="236"/>
    </row>
    <row r="164" spans="28:28" hidden="1" x14ac:dyDescent="0.2">
      <c r="AB164" s="236"/>
    </row>
    <row r="165" spans="28:28" hidden="1" x14ac:dyDescent="0.2">
      <c r="AB165" s="236"/>
    </row>
    <row r="166" spans="28:28" hidden="1" x14ac:dyDescent="0.2">
      <c r="AB166" s="236"/>
    </row>
    <row r="167" spans="28:28" hidden="1" x14ac:dyDescent="0.2">
      <c r="AB167" s="236"/>
    </row>
    <row r="168" spans="28:28" hidden="1" x14ac:dyDescent="0.2">
      <c r="AB168" s="236"/>
    </row>
    <row r="169" spans="28:28" hidden="1" x14ac:dyDescent="0.2">
      <c r="AB169" s="236"/>
    </row>
    <row r="170" spans="28:28" hidden="1" x14ac:dyDescent="0.2">
      <c r="AB170" s="236"/>
    </row>
    <row r="171" spans="28:28" hidden="1" x14ac:dyDescent="0.2">
      <c r="AB171" s="236"/>
    </row>
    <row r="172" spans="28:28" hidden="1" x14ac:dyDescent="0.2">
      <c r="AB172" s="236"/>
    </row>
    <row r="173" spans="28:28" hidden="1" x14ac:dyDescent="0.2">
      <c r="AB173" s="236"/>
    </row>
    <row r="174" spans="28:28" hidden="1" x14ac:dyDescent="0.2">
      <c r="AB174" s="236"/>
    </row>
    <row r="175" spans="28:28" hidden="1" x14ac:dyDescent="0.2">
      <c r="AB175" s="236"/>
    </row>
    <row r="176" spans="28:28" hidden="1" x14ac:dyDescent="0.2">
      <c r="AB176" s="236"/>
    </row>
    <row r="177" spans="28:28" hidden="1" x14ac:dyDescent="0.2">
      <c r="AB177" s="236"/>
    </row>
    <row r="178" spans="28:28" hidden="1" x14ac:dyDescent="0.2">
      <c r="AB178" s="236"/>
    </row>
    <row r="179" spans="28:28" x14ac:dyDescent="0.2">
      <c r="AB179" s="236"/>
    </row>
    <row r="180" spans="28:28" hidden="1" x14ac:dyDescent="0.2"/>
    <row r="181" spans="28:28" x14ac:dyDescent="0.2"/>
    <row r="182" spans="28:28" x14ac:dyDescent="0.2"/>
  </sheetData>
  <sheetProtection algorithmName="SHA-512" hashValue="Togy9e9ELYc3nHrDyi86kQGeYByV8aJQG6amknu/5rVNdJiXBEjOKSXBdm22olRV3CCUZBI9ACGXJbmsd/g8YA==" saltValue="rgHii58aZRsyJTjMXFxl/w==" spinCount="100000" sheet="1" objects="1" scenarios="1" insertColumns="0" insertRows="0"/>
  <dataConsolidate/>
  <mergeCells count="52">
    <mergeCell ref="E34:J34"/>
    <mergeCell ref="E8:J8"/>
    <mergeCell ref="E9:J9"/>
    <mergeCell ref="I4:J4"/>
    <mergeCell ref="G4:H4"/>
    <mergeCell ref="E4:F4"/>
    <mergeCell ref="E5:J7"/>
    <mergeCell ref="A71:D71"/>
    <mergeCell ref="B1:C1"/>
    <mergeCell ref="B2:C2"/>
    <mergeCell ref="B3:C3"/>
    <mergeCell ref="B4:C5"/>
    <mergeCell ref="B6:C6"/>
    <mergeCell ref="B7:C7"/>
    <mergeCell ref="B8:C8"/>
    <mergeCell ref="A32:D32"/>
    <mergeCell ref="K8:Q8"/>
    <mergeCell ref="E1:J3"/>
    <mergeCell ref="P1:S2"/>
    <mergeCell ref="S3:S4"/>
    <mergeCell ref="R3:R4"/>
    <mergeCell ref="Q3:Q4"/>
    <mergeCell ref="P3:P4"/>
    <mergeCell ref="P6:S7"/>
    <mergeCell ref="L1:N1"/>
    <mergeCell ref="L2:N2"/>
    <mergeCell ref="BC8:BD8"/>
    <mergeCell ref="Y8:AE8"/>
    <mergeCell ref="Y34:AE34"/>
    <mergeCell ref="AU8:AV8"/>
    <mergeCell ref="AW8:AX8"/>
    <mergeCell ref="AY8:AZ8"/>
    <mergeCell ref="AF34:AL34"/>
    <mergeCell ref="AF9:AL9"/>
    <mergeCell ref="Y9:AE9"/>
    <mergeCell ref="AF8:AL8"/>
    <mergeCell ref="K80:Q90"/>
    <mergeCell ref="E80:J90"/>
    <mergeCell ref="A80:D90"/>
    <mergeCell ref="A79:D79"/>
    <mergeCell ref="BA8:BB8"/>
    <mergeCell ref="K34:Q34"/>
    <mergeCell ref="R8:X8"/>
    <mergeCell ref="R34:X34"/>
    <mergeCell ref="R9:X9"/>
    <mergeCell ref="K9:Q9"/>
    <mergeCell ref="A72:D72"/>
    <mergeCell ref="A73:D73"/>
    <mergeCell ref="A74:D74"/>
    <mergeCell ref="A75:D75"/>
    <mergeCell ref="A33:D33"/>
    <mergeCell ref="A65:D67"/>
  </mergeCells>
  <conditionalFormatting sqref="F30 E11:G29">
    <cfRule type="expression" dxfId="382" priority="43">
      <formula>AND($E11&gt;0, SUM($F11:$G11)&gt;0)</formula>
    </cfRule>
  </conditionalFormatting>
  <conditionalFormatting sqref="L11:N30">
    <cfRule type="expression" dxfId="381" priority="41">
      <formula>AND($L11&gt;0, SUM($M11:$N11)&gt;0)</formula>
    </cfRule>
  </conditionalFormatting>
  <conditionalFormatting sqref="S11:U30">
    <cfRule type="expression" dxfId="380" priority="40">
      <formula>AND($S11&gt;0, SUM($T11:$U11)&gt;0)</formula>
    </cfRule>
  </conditionalFormatting>
  <conditionalFormatting sqref="Z11:AB30">
    <cfRule type="expression" dxfId="379" priority="39">
      <formula>AND($Z11&gt;0, SUM($AA11:$AB11)&gt;0)</formula>
    </cfRule>
  </conditionalFormatting>
  <conditionalFormatting sqref="AH11:AI30">
    <cfRule type="expression" dxfId="378" priority="37">
      <formula>AND($AG11&gt;0, SUM($AH11:$AI11)&gt;0)</formula>
    </cfRule>
  </conditionalFormatting>
  <conditionalFormatting sqref="E30 G30">
    <cfRule type="expression" dxfId="377" priority="32">
      <formula>AND($E30&gt;0, SUM($F30:$G30)&gt;0)</formula>
    </cfRule>
  </conditionalFormatting>
  <conditionalFormatting sqref="O11:O30">
    <cfRule type="expression" dxfId="376" priority="16">
      <formula>$AM11=0</formula>
    </cfRule>
  </conditionalFormatting>
  <conditionalFormatting sqref="V11:V30">
    <cfRule type="expression" dxfId="375" priority="15">
      <formula>$AN11=0</formula>
    </cfRule>
  </conditionalFormatting>
  <conditionalFormatting sqref="AC11:AC30">
    <cfRule type="expression" dxfId="374" priority="14">
      <formula>$AO11=0</formula>
    </cfRule>
  </conditionalFormatting>
  <conditionalFormatting sqref="AJ11:AJ30">
    <cfRule type="expression" dxfId="373" priority="13">
      <formula>$AP11=0</formula>
    </cfRule>
  </conditionalFormatting>
  <conditionalFormatting sqref="R11:R30 Y11:Y30 AF11:AF30 K11:K30">
    <cfRule type="cellIs" dxfId="372" priority="12" operator="greaterThan">
      <formula>187000</formula>
    </cfRule>
  </conditionalFormatting>
  <conditionalFormatting sqref="AG11:AG30">
    <cfRule type="expression" dxfId="371" priority="1">
      <formula>AND($Z11&gt;0, SUM($AA11:$AB11)&gt;0)</formula>
    </cfRule>
  </conditionalFormatting>
  <dataValidations xWindow="263" yWindow="473" count="11">
    <dataValidation type="list" errorStyle="warning" allowBlank="1" showInputMessage="1" showErrorMessage="1" error="Only override research rates for sponsor F&amp;A limits" sqref="H69:H70 O69:O70 V69:V70 AC69:AC70 AJ69:AJ70">
      <formula1>"65.0%, 64.5%, 26.0%"</formula1>
    </dataValidation>
    <dataValidation type="decimal" allowBlank="1" showInputMessage="1" showErrorMessage="1" prompt="Only edit fringe rate if sponsor limits fringe rate. " sqref="N3:N7">
      <formula1>0</formula1>
      <formula2>1</formula2>
    </dataValidation>
    <dataValidation errorStyle="warning" allowBlank="1" showErrorMessage="1" sqref="A12:A17"/>
    <dataValidation type="decimal" errorStyle="warning" operator="greaterThanOrEqual" allowBlank="1" showInputMessage="1" showErrorMessage="1" error="BU Minimum for post-doc salary is $47,500" sqref="C11:C30">
      <formula1>47500</formula1>
    </dataValidation>
    <dataValidation type="list" allowBlank="1" showInputMessage="1" showErrorMessage="1" sqref="D11:D30">
      <formula1>"0%,1%, 2%, 3%"</formula1>
    </dataValidation>
    <dataValidation type="decimal" allowBlank="1" showInputMessage="1" showErrorMessage="1" error="Cannot exceed 9 months" sqref="F11:F30 M11:M30 T11:T30 AH11:AH30 AA11:AA30">
      <formula1>0</formula1>
      <formula2>9</formula2>
    </dataValidation>
    <dataValidation type="decimal" allowBlank="1" showInputMessage="1" showErrorMessage="1" error="Cannot exceed 12 months" sqref="AG11:AG30 L11:L30 S11:S30 Z11:Z30 E11:E30">
      <formula1>0</formula1>
      <formula2>12</formula2>
    </dataValidation>
    <dataValidation type="decimal" allowBlank="1" showInputMessage="1" showErrorMessage="1" error="Cannot exceed 3 months" sqref="AB11:AB30 AI11:AI30 N11:N30 U11:U30 G11:G30">
      <formula1>0</formula1>
      <formula2>3</formula2>
    </dataValidation>
    <dataValidation errorStyle="information" allowBlank="1" showInputMessage="1" showErrorMessage="1" errorTitle="WARNING" error="Only override calculated formula for anticipated promotions with high confidence, or salary cap reaches. Base salary calculation already includes merit increases_x000a_" promptTitle="WARNING" prompt="Only override calculated formula for anticipated promotions with high confidence, or salary cap reaches. Base salary calculation already includes merit increases" sqref="K11:K30 Y11:Y30 R11:R30 AF11:AF30"/>
    <dataValidation type="list" errorStyle="warning" allowBlank="1" showErrorMessage="1" sqref="B11:B30">
      <formula1>$L$3:$L$7</formula1>
    </dataValidation>
    <dataValidation type="date" allowBlank="1" showInputMessage="1" showErrorMessage="1" sqref="B6:C7">
      <formula1>1</formula1>
      <formula2>73415</formula2>
    </dataValidation>
  </dataValidations>
  <hyperlinks>
    <hyperlink ref="A70" r:id="rId1"/>
  </hyperlinks>
  <pageMargins left="0.7" right="0.7" top="0.75" bottom="0.75" header="0.3" footer="0.3"/>
  <pageSetup orientation="landscape" r:id="rId2"/>
  <ignoredErrors>
    <ignoredError sqref="O10" calculatedColumn="1"/>
    <ignoredError sqref="Y11 Y14:Y30 AF14:AF30 R14:R30 K14:K30 K11:K13 R11:R13 AF11:AF13 Y12:Y13" unlockedFormula="1"/>
  </ignoredErrors>
  <drawing r:id="rId3"/>
  <tableParts count="3">
    <tablePart r:id="rId4"/>
    <tablePart r:id="rId5"/>
    <tablePart r:id="rId6"/>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rgb="FFD9F6FF"/>
  </sheetPr>
  <dimension ref="A1:K79"/>
  <sheetViews>
    <sheetView zoomScale="115" zoomScaleNormal="115" workbookViewId="0">
      <pane ySplit="1" topLeftCell="A2" activePane="bottomLeft" state="frozen"/>
      <selection activeCell="D1" sqref="D1:E3"/>
      <selection pane="bottomLeft" activeCell="A3" sqref="A3:B7"/>
    </sheetView>
  </sheetViews>
  <sheetFormatPr defaultRowHeight="12.75" x14ac:dyDescent="0.2"/>
  <cols>
    <col min="1" max="1" width="9.140625" style="274"/>
    <col min="2" max="2" width="17.140625" customWidth="1"/>
    <col min="3" max="3" width="15.7109375" bestFit="1" customWidth="1"/>
    <col min="4" max="4" width="12.28515625" bestFit="1" customWidth="1"/>
    <col min="5" max="5" width="12.85546875" customWidth="1"/>
    <col min="6" max="8" width="11.85546875" bestFit="1" customWidth="1"/>
    <col min="9" max="9" width="12.28515625" bestFit="1" customWidth="1"/>
  </cols>
  <sheetData>
    <row r="1" spans="1:9" s="1" customFormat="1" x14ac:dyDescent="0.2">
      <c r="A1" s="275" t="s">
        <v>122</v>
      </c>
      <c r="B1" s="305"/>
      <c r="C1" s="304"/>
      <c r="D1" s="195" t="s">
        <v>5</v>
      </c>
      <c r="E1" s="195" t="s">
        <v>6</v>
      </c>
      <c r="F1" s="195" t="s">
        <v>7</v>
      </c>
      <c r="G1" s="195" t="s">
        <v>8</v>
      </c>
      <c r="H1" s="195" t="s">
        <v>9</v>
      </c>
      <c r="I1" s="303" t="s">
        <v>125</v>
      </c>
    </row>
    <row r="2" spans="1:9" s="1" customFormat="1" x14ac:dyDescent="0.2">
      <c r="A2" s="275">
        <v>1</v>
      </c>
      <c r="B2" s="305"/>
      <c r="C2" s="2" t="s">
        <v>129</v>
      </c>
      <c r="D2" s="390"/>
      <c r="E2" s="390"/>
      <c r="F2" s="390"/>
      <c r="G2" s="390"/>
      <c r="H2" s="390"/>
      <c r="I2" s="311">
        <f>SUM(D2:H2)</f>
        <v>0</v>
      </c>
    </row>
    <row r="3" spans="1:9" s="1" customFormat="1" x14ac:dyDescent="0.2">
      <c r="A3" s="977"/>
      <c r="B3" s="978"/>
      <c r="C3" s="291" t="s">
        <v>130</v>
      </c>
      <c r="D3" s="390"/>
      <c r="E3" s="390"/>
      <c r="F3" s="390"/>
      <c r="G3" s="390"/>
      <c r="H3" s="390"/>
      <c r="I3" s="311">
        <f>SUM(D3:H3)</f>
        <v>0</v>
      </c>
    </row>
    <row r="4" spans="1:9" x14ac:dyDescent="0.2">
      <c r="A4" s="977"/>
      <c r="B4" s="978"/>
      <c r="C4" s="278" t="s">
        <v>123</v>
      </c>
      <c r="D4" s="306">
        <f>IF(SUM(D2:D3)&gt;=25000,25000,SUM(D2:D3))</f>
        <v>0</v>
      </c>
      <c r="E4" s="307">
        <f>IF(D6&gt;=25000,0,IF(E6&gt;=25000,25000-D6,SUM(E2:E3)))</f>
        <v>0</v>
      </c>
      <c r="F4" s="307">
        <f>IF(E6&gt;=25000,0,IF(F6&gt;=25000,25000-E6,SUM(F2:F3)))</f>
        <v>0</v>
      </c>
      <c r="G4" s="307">
        <f>IF(F6&gt;=25000,0,IF(G6&gt;=25000,25000-F6,SUM(G2:G3)))</f>
        <v>0</v>
      </c>
      <c r="H4" s="307">
        <f>IF(G6&gt;=25000,0,IF(H6&gt;=25000,25000-G6,SUM(H2:H3)))</f>
        <v>0</v>
      </c>
      <c r="I4" s="307">
        <f>SUM(D4:H4)</f>
        <v>0</v>
      </c>
    </row>
    <row r="5" spans="1:9" x14ac:dyDescent="0.2">
      <c r="A5" s="977"/>
      <c r="B5" s="978"/>
      <c r="C5" s="256" t="s">
        <v>124</v>
      </c>
      <c r="D5" s="306">
        <f>SUM(D2:D3)-D4</f>
        <v>0</v>
      </c>
      <c r="E5" s="306">
        <f>SUM(E2:E3)-E4</f>
        <v>0</v>
      </c>
      <c r="F5" s="306">
        <f>SUM(F2:F3)-F4</f>
        <v>0</v>
      </c>
      <c r="G5" s="306">
        <f>SUM(G2:G3)-G4</f>
        <v>0</v>
      </c>
      <c r="H5" s="306">
        <f>SUM(H2:H3)-H4</f>
        <v>0</v>
      </c>
      <c r="I5" s="307">
        <f>SUM(D5:H5)</f>
        <v>0</v>
      </c>
    </row>
    <row r="6" spans="1:9" hidden="1" x14ac:dyDescent="0.2">
      <c r="A6" s="977"/>
      <c r="B6" s="978"/>
      <c r="C6" s="256" t="s">
        <v>163</v>
      </c>
      <c r="D6" s="306">
        <f>SUM(D2:D3)</f>
        <v>0</v>
      </c>
      <c r="E6" s="306">
        <f>SUM(D2:D3,E2:E3)</f>
        <v>0</v>
      </c>
      <c r="F6" s="307">
        <f>SUM(D2:D3,E2:E3,F2:F3)</f>
        <v>0</v>
      </c>
      <c r="G6" s="307">
        <f>SUM(D2:D3,E2:E3,F2:F3,G2:G3)</f>
        <v>0</v>
      </c>
      <c r="H6" s="307">
        <f>SUM(D2:D3,E2:E3,F2:F3,G2:G3,H2:H3)</f>
        <v>0</v>
      </c>
      <c r="I6" s="307">
        <f>SUM(D7:H7)</f>
        <v>0</v>
      </c>
    </row>
    <row r="7" spans="1:9" s="1" customFormat="1" x14ac:dyDescent="0.2">
      <c r="A7" s="979"/>
      <c r="B7" s="980"/>
      <c r="C7" s="257" t="s">
        <v>131</v>
      </c>
      <c r="D7" s="308">
        <f>SUM(D4:D5)</f>
        <v>0</v>
      </c>
      <c r="E7" s="308">
        <f>SUM(E4:E5)</f>
        <v>0</v>
      </c>
      <c r="F7" s="308">
        <f>SUM(F4:F5)</f>
        <v>0</v>
      </c>
      <c r="G7" s="308">
        <f>SUM(G4:G5)</f>
        <v>0</v>
      </c>
      <c r="H7" s="308">
        <f>SUM(H4:H5)</f>
        <v>0</v>
      </c>
      <c r="I7" s="312">
        <f>SUM(D7:H7)</f>
        <v>0</v>
      </c>
    </row>
    <row r="8" spans="1:9" x14ac:dyDescent="0.2">
      <c r="A8" s="275">
        <v>2</v>
      </c>
      <c r="B8" s="305"/>
      <c r="C8" s="2" t="s">
        <v>129</v>
      </c>
      <c r="D8" s="390"/>
      <c r="E8" s="390"/>
      <c r="F8" s="390"/>
      <c r="G8" s="390"/>
      <c r="H8" s="390"/>
      <c r="I8" s="311">
        <f>SUM(D8:H8)</f>
        <v>0</v>
      </c>
    </row>
    <row r="9" spans="1:9" x14ac:dyDescent="0.2">
      <c r="A9" s="977"/>
      <c r="B9" s="978"/>
      <c r="C9" s="309" t="s">
        <v>130</v>
      </c>
      <c r="D9" s="390"/>
      <c r="E9" s="390"/>
      <c r="F9" s="390"/>
      <c r="G9" s="390"/>
      <c r="H9" s="390"/>
      <c r="I9" s="311">
        <f>SUM(D9:H9)</f>
        <v>0</v>
      </c>
    </row>
    <row r="10" spans="1:9" s="1" customFormat="1" x14ac:dyDescent="0.2">
      <c r="A10" s="977"/>
      <c r="B10" s="978"/>
      <c r="C10" s="278" t="s">
        <v>123</v>
      </c>
      <c r="D10" s="306">
        <f>IF(SUM(D8:D9)&gt;=25000,25000,SUM(D8:D9))</f>
        <v>0</v>
      </c>
      <c r="E10" s="307">
        <f>IF(D12&gt;=25000,0,IF(E12&gt;=25000,25000-D12,SUM(E8:E9)))</f>
        <v>0</v>
      </c>
      <c r="F10" s="307">
        <f>IF(E12&gt;=25000,0,IF(F12&gt;=25000,25000-E12,SUM(F8:F9)))</f>
        <v>0</v>
      </c>
      <c r="G10" s="307">
        <f>IF(F12&gt;=25000,0,IF(G12&gt;=25000,25000-F12,SUM(G8:G9)))</f>
        <v>0</v>
      </c>
      <c r="H10" s="307">
        <f>IF(G12&gt;=25000,0,IF(H12&gt;=25000,25000-G12,SUM(H8:H9)))</f>
        <v>0</v>
      </c>
      <c r="I10" s="307">
        <f>SUM(D10:H10)</f>
        <v>0</v>
      </c>
    </row>
    <row r="11" spans="1:9" x14ac:dyDescent="0.2">
      <c r="A11" s="977"/>
      <c r="B11" s="978"/>
      <c r="C11" s="256" t="s">
        <v>124</v>
      </c>
      <c r="D11" s="306">
        <f>SUM(D8:D9)-D10</f>
        <v>0</v>
      </c>
      <c r="E11" s="306">
        <f>SUM(E8:E9)-E10</f>
        <v>0</v>
      </c>
      <c r="F11" s="306">
        <f>SUM(F8:F9)-F10</f>
        <v>0</v>
      </c>
      <c r="G11" s="306">
        <f>SUM(G8:G9)-G10</f>
        <v>0</v>
      </c>
      <c r="H11" s="306">
        <f>SUM(H8:H9)-H10</f>
        <v>0</v>
      </c>
      <c r="I11" s="307">
        <f>SUM(D11:H11)</f>
        <v>0</v>
      </c>
    </row>
    <row r="12" spans="1:9" hidden="1" x14ac:dyDescent="0.2">
      <c r="A12" s="977"/>
      <c r="B12" s="978"/>
      <c r="C12" s="256" t="s">
        <v>163</v>
      </c>
      <c r="D12" s="306">
        <f>SUM(D8:D9)</f>
        <v>0</v>
      </c>
      <c r="E12" s="306">
        <f>SUM(D8:D9,E8:E9)</f>
        <v>0</v>
      </c>
      <c r="F12" s="307">
        <f>SUM(D8:D9,E8:E9,F8:F9)</f>
        <v>0</v>
      </c>
      <c r="G12" s="307">
        <f>SUM(D8:D9,E8:E9,F8:F9,G8:G9)</f>
        <v>0</v>
      </c>
      <c r="H12" s="307">
        <f>SUM(D8:D9,E8:E9,F8:F9,G8:G9,H8:H9)</f>
        <v>0</v>
      </c>
      <c r="I12" s="307">
        <f>SUM(D13:H13)</f>
        <v>0</v>
      </c>
    </row>
    <row r="13" spans="1:9" s="1" customFormat="1" x14ac:dyDescent="0.2">
      <c r="A13" s="979"/>
      <c r="B13" s="980"/>
      <c r="C13" s="257" t="s">
        <v>119</v>
      </c>
      <c r="D13" s="308">
        <f>SUM(D10:D11)</f>
        <v>0</v>
      </c>
      <c r="E13" s="308">
        <f>SUM(E10:E11)</f>
        <v>0</v>
      </c>
      <c r="F13" s="308">
        <f>SUM(F10:F11)</f>
        <v>0</v>
      </c>
      <c r="G13" s="308">
        <f>SUM(G10:G11)</f>
        <v>0</v>
      </c>
      <c r="H13" s="308">
        <f>SUM(H10:H11)</f>
        <v>0</v>
      </c>
      <c r="I13" s="312">
        <f>SUM(D13:H13)</f>
        <v>0</v>
      </c>
    </row>
    <row r="14" spans="1:9" x14ac:dyDescent="0.2">
      <c r="A14" s="275">
        <v>3</v>
      </c>
      <c r="B14" s="305"/>
      <c r="C14" s="2" t="s">
        <v>129</v>
      </c>
      <c r="D14" s="390"/>
      <c r="E14" s="390"/>
      <c r="F14" s="390"/>
      <c r="G14" s="390"/>
      <c r="H14" s="390"/>
      <c r="I14" s="311">
        <f>SUM(D14:H14)</f>
        <v>0</v>
      </c>
    </row>
    <row r="15" spans="1:9" x14ac:dyDescent="0.2">
      <c r="A15" s="977"/>
      <c r="B15" s="978"/>
      <c r="C15" s="309" t="s">
        <v>130</v>
      </c>
      <c r="D15" s="390"/>
      <c r="E15" s="390"/>
      <c r="F15" s="390"/>
      <c r="G15" s="390"/>
      <c r="H15" s="390"/>
      <c r="I15" s="311">
        <f>SUM(D15:H15)</f>
        <v>0</v>
      </c>
    </row>
    <row r="16" spans="1:9" s="1" customFormat="1" x14ac:dyDescent="0.2">
      <c r="A16" s="977"/>
      <c r="B16" s="978"/>
      <c r="C16" s="278" t="s">
        <v>123</v>
      </c>
      <c r="D16" s="306">
        <f>IF(SUM(D14:D15)&gt;=25000,25000,SUM(D14:D15))</f>
        <v>0</v>
      </c>
      <c r="E16" s="307">
        <f>IF(D18&gt;=25000,0,IF(E18&gt;=25000,25000-D18,SUM(E14:E15)))</f>
        <v>0</v>
      </c>
      <c r="F16" s="307">
        <f>IF(E18&gt;=25000,0,IF(F18&gt;=25000,25000-E18,SUM(F14:F15)))</f>
        <v>0</v>
      </c>
      <c r="G16" s="307">
        <f>IF(F18&gt;=25000,0,IF(G18&gt;=25000,25000-F18,SUM(G14:G15)))</f>
        <v>0</v>
      </c>
      <c r="H16" s="307">
        <f>IF(G18&gt;=25000,0,IF(H18&gt;=25000,25000-G18,SUM(H14:H15)))</f>
        <v>0</v>
      </c>
      <c r="I16" s="307">
        <f>SUM(D16:H16)</f>
        <v>0</v>
      </c>
    </row>
    <row r="17" spans="1:9" x14ac:dyDescent="0.2">
      <c r="A17" s="977"/>
      <c r="B17" s="978"/>
      <c r="C17" s="256" t="s">
        <v>124</v>
      </c>
      <c r="D17" s="306">
        <f>SUM(D14:D15)-D16</f>
        <v>0</v>
      </c>
      <c r="E17" s="306">
        <f>SUM(E14:E15)-E16</f>
        <v>0</v>
      </c>
      <c r="F17" s="306">
        <f>SUM(F14:F15)-F16</f>
        <v>0</v>
      </c>
      <c r="G17" s="306">
        <f>SUM(G14:G15)-G16</f>
        <v>0</v>
      </c>
      <c r="H17" s="306">
        <f>SUM(H14:H15)-H16</f>
        <v>0</v>
      </c>
      <c r="I17" s="307">
        <f>SUM(D17:H17)</f>
        <v>0</v>
      </c>
    </row>
    <row r="18" spans="1:9" hidden="1" x14ac:dyDescent="0.2">
      <c r="A18" s="977"/>
      <c r="B18" s="978"/>
      <c r="C18" s="256" t="s">
        <v>163</v>
      </c>
      <c r="D18" s="306">
        <f>SUM(D14:D15)</f>
        <v>0</v>
      </c>
      <c r="E18" s="306">
        <f>SUM(D14:D15,E14:E15)</f>
        <v>0</v>
      </c>
      <c r="F18" s="307">
        <f>SUM(D14:D15,E14:E15,F14:F15)</f>
        <v>0</v>
      </c>
      <c r="G18" s="307">
        <f>SUM(D14:D15,E14:E15,F14:F15,G14:G15)</f>
        <v>0</v>
      </c>
      <c r="H18" s="307">
        <f>SUM(D14:D15,E14:E15,F14:F15,G14:G15,H14:H15)</f>
        <v>0</v>
      </c>
      <c r="I18" s="307">
        <f>SUM(D19:H19)</f>
        <v>0</v>
      </c>
    </row>
    <row r="19" spans="1:9" s="1" customFormat="1" x14ac:dyDescent="0.2">
      <c r="A19" s="979"/>
      <c r="B19" s="980"/>
      <c r="C19" s="257" t="s">
        <v>119</v>
      </c>
      <c r="D19" s="308">
        <f>SUM(D16:D17)</f>
        <v>0</v>
      </c>
      <c r="E19" s="308">
        <f>SUM(E16:E17)</f>
        <v>0</v>
      </c>
      <c r="F19" s="308">
        <f>SUM(F16:F17)</f>
        <v>0</v>
      </c>
      <c r="G19" s="308">
        <f>SUM(G16:G17)</f>
        <v>0</v>
      </c>
      <c r="H19" s="308">
        <f>SUM(H16:H17)</f>
        <v>0</v>
      </c>
      <c r="I19" s="312">
        <f>SUM(D19:H19)</f>
        <v>0</v>
      </c>
    </row>
    <row r="20" spans="1:9" x14ac:dyDescent="0.2">
      <c r="A20" s="275">
        <v>4</v>
      </c>
      <c r="B20" s="305"/>
      <c r="C20" s="2" t="s">
        <v>129</v>
      </c>
      <c r="D20" s="390"/>
      <c r="E20" s="390"/>
      <c r="F20" s="390"/>
      <c r="G20" s="390"/>
      <c r="H20" s="390"/>
      <c r="I20" s="311">
        <f>SUM(D20:H20)</f>
        <v>0</v>
      </c>
    </row>
    <row r="21" spans="1:9" x14ac:dyDescent="0.2">
      <c r="A21" s="977"/>
      <c r="B21" s="978"/>
      <c r="C21" s="309" t="s">
        <v>130</v>
      </c>
      <c r="D21" s="390"/>
      <c r="E21" s="390"/>
      <c r="F21" s="390"/>
      <c r="G21" s="390"/>
      <c r="H21" s="390"/>
      <c r="I21" s="311">
        <f>SUM(D21:H21)</f>
        <v>0</v>
      </c>
    </row>
    <row r="22" spans="1:9" s="1" customFormat="1" x14ac:dyDescent="0.2">
      <c r="A22" s="977"/>
      <c r="B22" s="978"/>
      <c r="C22" s="278" t="s">
        <v>123</v>
      </c>
      <c r="D22" s="306">
        <f>IF(SUM(D20:D21)&gt;=25000,25000,SUM(D20:D21))</f>
        <v>0</v>
      </c>
      <c r="E22" s="307">
        <f>IF(D24&gt;=25000,0,IF(E24&gt;=25000,25000-D24,SUM(E20:E21)))</f>
        <v>0</v>
      </c>
      <c r="F22" s="307">
        <f>IF(E24&gt;=25000,0,IF(F24&gt;=25000,25000-E24,SUM(F20:F21)))</f>
        <v>0</v>
      </c>
      <c r="G22" s="307">
        <f>IF(F24&gt;=25000,0,IF(G24&gt;=25000,25000-F24,SUM(G20:G21)))</f>
        <v>0</v>
      </c>
      <c r="H22" s="307">
        <f>IF(G24&gt;=25000,0,IF(H24&gt;=25000,25000-G24,SUM(H20:H21)))</f>
        <v>0</v>
      </c>
      <c r="I22" s="307">
        <f>SUM(D22:H22)</f>
        <v>0</v>
      </c>
    </row>
    <row r="23" spans="1:9" x14ac:dyDescent="0.2">
      <c r="A23" s="977"/>
      <c r="B23" s="978"/>
      <c r="C23" s="256" t="s">
        <v>124</v>
      </c>
      <c r="D23" s="306">
        <f>SUM(D20:D21)-D22</f>
        <v>0</v>
      </c>
      <c r="E23" s="306">
        <f>SUM(E20:E21)-E22</f>
        <v>0</v>
      </c>
      <c r="F23" s="306">
        <f>SUM(F20:F21)-F22</f>
        <v>0</v>
      </c>
      <c r="G23" s="306">
        <f>SUM(G20:G21)-G22</f>
        <v>0</v>
      </c>
      <c r="H23" s="306">
        <f>SUM(H20:H21)-H22</f>
        <v>0</v>
      </c>
      <c r="I23" s="307">
        <f>SUM(D23:H23)</f>
        <v>0</v>
      </c>
    </row>
    <row r="24" spans="1:9" hidden="1" x14ac:dyDescent="0.2">
      <c r="A24" s="977"/>
      <c r="B24" s="978"/>
      <c r="C24" s="256" t="s">
        <v>163</v>
      </c>
      <c r="D24" s="306">
        <f>SUM(D20:D21)</f>
        <v>0</v>
      </c>
      <c r="E24" s="306">
        <f>SUM(D20:D21,E20:E21)</f>
        <v>0</v>
      </c>
      <c r="F24" s="307">
        <f>SUM(D20:D21,E20:E21,F20:F21)</f>
        <v>0</v>
      </c>
      <c r="G24" s="307">
        <f>SUM(D20:D21,E20:E21,F20:F21,G20:G21)</f>
        <v>0</v>
      </c>
      <c r="H24" s="307">
        <f>SUM(D20:D21,E20:E21,F20:F21,G20:G21,H20:H21)</f>
        <v>0</v>
      </c>
      <c r="I24" s="307">
        <f>SUM(D25:H25)</f>
        <v>0</v>
      </c>
    </row>
    <row r="25" spans="1:9" s="1" customFormat="1" x14ac:dyDescent="0.2">
      <c r="A25" s="979"/>
      <c r="B25" s="980"/>
      <c r="C25" s="257" t="s">
        <v>119</v>
      </c>
      <c r="D25" s="308">
        <f>SUM(D22:D23)</f>
        <v>0</v>
      </c>
      <c r="E25" s="308">
        <f>SUM(E22:E23)</f>
        <v>0</v>
      </c>
      <c r="F25" s="308">
        <f>SUM(F22:F23)</f>
        <v>0</v>
      </c>
      <c r="G25" s="308">
        <f>SUM(G22:G23)</f>
        <v>0</v>
      </c>
      <c r="H25" s="308">
        <f>SUM(H22:H23)</f>
        <v>0</v>
      </c>
      <c r="I25" s="312">
        <f>SUM(D25:H25)</f>
        <v>0</v>
      </c>
    </row>
    <row r="26" spans="1:9" x14ac:dyDescent="0.2">
      <c r="A26" s="275">
        <v>5</v>
      </c>
      <c r="B26" s="305"/>
      <c r="C26" s="2" t="s">
        <v>129</v>
      </c>
      <c r="D26" s="390"/>
      <c r="E26" s="390"/>
      <c r="F26" s="390"/>
      <c r="G26" s="390"/>
      <c r="H26" s="390"/>
      <c r="I26" s="311">
        <f>SUM(D26:H26)</f>
        <v>0</v>
      </c>
    </row>
    <row r="27" spans="1:9" x14ac:dyDescent="0.2">
      <c r="A27" s="977"/>
      <c r="B27" s="978"/>
      <c r="C27" s="309" t="s">
        <v>130</v>
      </c>
      <c r="D27" s="390"/>
      <c r="E27" s="390"/>
      <c r="F27" s="390"/>
      <c r="G27" s="390"/>
      <c r="H27" s="390"/>
      <c r="I27" s="311">
        <f>SUM(D27:H27)</f>
        <v>0</v>
      </c>
    </row>
    <row r="28" spans="1:9" s="1" customFormat="1" x14ac:dyDescent="0.2">
      <c r="A28" s="977"/>
      <c r="B28" s="978"/>
      <c r="C28" s="278" t="s">
        <v>123</v>
      </c>
      <c r="D28" s="306">
        <f>IF(SUM(D26:D27)&gt;=25000,25000,SUM(D26:D27))</f>
        <v>0</v>
      </c>
      <c r="E28" s="307">
        <f>IF(D30&gt;=25000,0,IF(E30&gt;=25000,25000-D30,SUM(E26:E27)))</f>
        <v>0</v>
      </c>
      <c r="F28" s="307">
        <f>IF(E30&gt;=25000,0,IF(F30&gt;=25000,25000-E30,SUM(F26:F27)))</f>
        <v>0</v>
      </c>
      <c r="G28" s="307">
        <f>IF(F30&gt;=25000,0,IF(G30&gt;=25000,25000-F30,SUM(G26:G27)))</f>
        <v>0</v>
      </c>
      <c r="H28" s="307">
        <f>IF(G30&gt;=25000,0,IF(H30&gt;=25000,25000-G30,SUM(H26:H27)))</f>
        <v>0</v>
      </c>
      <c r="I28" s="307">
        <f>SUM(D28:H28)</f>
        <v>0</v>
      </c>
    </row>
    <row r="29" spans="1:9" x14ac:dyDescent="0.2">
      <c r="A29" s="977"/>
      <c r="B29" s="978"/>
      <c r="C29" s="256" t="s">
        <v>124</v>
      </c>
      <c r="D29" s="306">
        <f>SUM(D26:D27)-D28</f>
        <v>0</v>
      </c>
      <c r="E29" s="306">
        <f>SUM(E26:E27)-E28</f>
        <v>0</v>
      </c>
      <c r="F29" s="306">
        <f>SUM(F26:F27)-F28</f>
        <v>0</v>
      </c>
      <c r="G29" s="306">
        <f>SUM(G26:G27)-G28</f>
        <v>0</v>
      </c>
      <c r="H29" s="306">
        <f>SUM(H26:H27)-H28</f>
        <v>0</v>
      </c>
      <c r="I29" s="307">
        <f>SUM(D29:H29)</f>
        <v>0</v>
      </c>
    </row>
    <row r="30" spans="1:9" hidden="1" x14ac:dyDescent="0.2">
      <c r="A30" s="977"/>
      <c r="B30" s="978"/>
      <c r="C30" s="256" t="s">
        <v>163</v>
      </c>
      <c r="D30" s="306">
        <f>SUM(D26:D27)</f>
        <v>0</v>
      </c>
      <c r="E30" s="306">
        <f>SUM(D26:D27,E26:E27)</f>
        <v>0</v>
      </c>
      <c r="F30" s="307">
        <f>SUM(D26:D27,E26:E27,F26:F27)</f>
        <v>0</v>
      </c>
      <c r="G30" s="307">
        <f>SUM(D26:D27,E26:E27,F26:F27,G26:G27)</f>
        <v>0</v>
      </c>
      <c r="H30" s="307">
        <f>SUM(D26:D27,E26:E27,F26:F27,G26:G27,H26:H27)</f>
        <v>0</v>
      </c>
      <c r="I30" s="307">
        <f>SUM(D31:H31)</f>
        <v>0</v>
      </c>
    </row>
    <row r="31" spans="1:9" s="1" customFormat="1" x14ac:dyDescent="0.2">
      <c r="A31" s="979"/>
      <c r="B31" s="980"/>
      <c r="C31" s="257" t="s">
        <v>119</v>
      </c>
      <c r="D31" s="308">
        <f>SUM(D28:D29)</f>
        <v>0</v>
      </c>
      <c r="E31" s="308">
        <f>SUM(E28:E29)</f>
        <v>0</v>
      </c>
      <c r="F31" s="308">
        <f>SUM(F28:F29)</f>
        <v>0</v>
      </c>
      <c r="G31" s="308">
        <f>SUM(G28:G29)</f>
        <v>0</v>
      </c>
      <c r="H31" s="308">
        <f>SUM(H28:H29)</f>
        <v>0</v>
      </c>
      <c r="I31" s="312">
        <f>SUM(D31:H31)</f>
        <v>0</v>
      </c>
    </row>
    <row r="32" spans="1:9" x14ac:dyDescent="0.2">
      <c r="A32" s="275">
        <v>6</v>
      </c>
      <c r="B32" s="305"/>
      <c r="C32" s="2" t="s">
        <v>129</v>
      </c>
      <c r="D32" s="390"/>
      <c r="E32" s="390"/>
      <c r="F32" s="390"/>
      <c r="G32" s="390"/>
      <c r="H32" s="390"/>
      <c r="I32" s="311">
        <f>SUM(D32:H32)</f>
        <v>0</v>
      </c>
    </row>
    <row r="33" spans="1:9" x14ac:dyDescent="0.2">
      <c r="A33" s="977"/>
      <c r="B33" s="978"/>
      <c r="C33" s="309" t="s">
        <v>130</v>
      </c>
      <c r="D33" s="390"/>
      <c r="E33" s="390"/>
      <c r="F33" s="390"/>
      <c r="G33" s="390"/>
      <c r="H33" s="390"/>
      <c r="I33" s="311">
        <f>SUM(D33:H33)</f>
        <v>0</v>
      </c>
    </row>
    <row r="34" spans="1:9" s="1" customFormat="1" x14ac:dyDescent="0.2">
      <c r="A34" s="977"/>
      <c r="B34" s="978"/>
      <c r="C34" s="278" t="s">
        <v>123</v>
      </c>
      <c r="D34" s="306">
        <f>IF(SUM(D32:D33)&gt;=25000,25000,SUM(D32:D33))</f>
        <v>0</v>
      </c>
      <c r="E34" s="307">
        <f>IF(D36&gt;=25000,0,IF(E36&gt;=25000,25000-D36,SUM(E32:E33)))</f>
        <v>0</v>
      </c>
      <c r="F34" s="307">
        <f>IF(E36&gt;=25000,0,IF(F36&gt;=25000,25000-E36,SUM(F32:F33)))</f>
        <v>0</v>
      </c>
      <c r="G34" s="307">
        <f>IF(F36&gt;=25000,0,IF(G36&gt;=25000,25000-F36,SUM(G32:G33)))</f>
        <v>0</v>
      </c>
      <c r="H34" s="307">
        <f>IF(G36&gt;=25000,0,IF(H36&gt;=25000,25000-G36,SUM(H32:H33)))</f>
        <v>0</v>
      </c>
      <c r="I34" s="307">
        <f>SUM(D34:H34)</f>
        <v>0</v>
      </c>
    </row>
    <row r="35" spans="1:9" x14ac:dyDescent="0.2">
      <c r="A35" s="977"/>
      <c r="B35" s="978"/>
      <c r="C35" s="256" t="s">
        <v>124</v>
      </c>
      <c r="D35" s="306">
        <f>SUM(D32:D33)-D34</f>
        <v>0</v>
      </c>
      <c r="E35" s="306">
        <f>SUM(E32:E33)-E34</f>
        <v>0</v>
      </c>
      <c r="F35" s="306">
        <f>SUM(F32:F33)-F34</f>
        <v>0</v>
      </c>
      <c r="G35" s="306">
        <f>SUM(G32:G33)-G34</f>
        <v>0</v>
      </c>
      <c r="H35" s="306">
        <f>SUM(H32:H33)-H34</f>
        <v>0</v>
      </c>
      <c r="I35" s="307">
        <f>SUM(D35:H35)</f>
        <v>0</v>
      </c>
    </row>
    <row r="36" spans="1:9" hidden="1" x14ac:dyDescent="0.2">
      <c r="A36" s="977"/>
      <c r="B36" s="978"/>
      <c r="C36" s="256" t="s">
        <v>163</v>
      </c>
      <c r="D36" s="306">
        <f>SUM(D32:D33)</f>
        <v>0</v>
      </c>
      <c r="E36" s="306">
        <f>SUM(D32:D33,E32:E33)</f>
        <v>0</v>
      </c>
      <c r="F36" s="307">
        <f>SUM(D32:D33,E32:E33,F32:F33)</f>
        <v>0</v>
      </c>
      <c r="G36" s="307">
        <f>SUM(D32:D33,E32:E33,F32:F33,G32:G33)</f>
        <v>0</v>
      </c>
      <c r="H36" s="307">
        <f>SUM(D32:D33,E32:E33,F32:F33,G32:G33,H32:H33)</f>
        <v>0</v>
      </c>
      <c r="I36" s="307">
        <f>SUM(D37:H37)</f>
        <v>0</v>
      </c>
    </row>
    <row r="37" spans="1:9" s="1" customFormat="1" x14ac:dyDescent="0.2">
      <c r="A37" s="979"/>
      <c r="B37" s="980"/>
      <c r="C37" s="257" t="s">
        <v>119</v>
      </c>
      <c r="D37" s="308">
        <f>SUM(D34:D35)</f>
        <v>0</v>
      </c>
      <c r="E37" s="308">
        <f>SUM(E34:E35)</f>
        <v>0</v>
      </c>
      <c r="F37" s="308">
        <f>SUM(F34:F35)</f>
        <v>0</v>
      </c>
      <c r="G37" s="308">
        <f>SUM(G34:G35)</f>
        <v>0</v>
      </c>
      <c r="H37" s="308">
        <f>SUM(H34:H35)</f>
        <v>0</v>
      </c>
      <c r="I37" s="312">
        <f>SUM(D37:H37)</f>
        <v>0</v>
      </c>
    </row>
    <row r="38" spans="1:9" x14ac:dyDescent="0.2">
      <c r="A38" s="275">
        <v>7</v>
      </c>
      <c r="B38" s="305"/>
      <c r="C38" s="2" t="s">
        <v>129</v>
      </c>
      <c r="D38" s="390"/>
      <c r="E38" s="390"/>
      <c r="F38" s="390"/>
      <c r="G38" s="390"/>
      <c r="H38" s="390"/>
      <c r="I38" s="311">
        <f>SUM(D38:H38)</f>
        <v>0</v>
      </c>
    </row>
    <row r="39" spans="1:9" x14ac:dyDescent="0.2">
      <c r="A39" s="977"/>
      <c r="B39" s="978"/>
      <c r="C39" s="309" t="s">
        <v>130</v>
      </c>
      <c r="D39" s="390"/>
      <c r="E39" s="390"/>
      <c r="F39" s="390"/>
      <c r="G39" s="390"/>
      <c r="H39" s="390"/>
      <c r="I39" s="311">
        <f>SUM(D39:H39)</f>
        <v>0</v>
      </c>
    </row>
    <row r="40" spans="1:9" s="1" customFormat="1" x14ac:dyDescent="0.2">
      <c r="A40" s="977"/>
      <c r="B40" s="978"/>
      <c r="C40" s="278" t="s">
        <v>123</v>
      </c>
      <c r="D40" s="306">
        <f>IF(SUM(D38:D39)&gt;=25000,25000,SUM(D38:D39))</f>
        <v>0</v>
      </c>
      <c r="E40" s="307">
        <f>IF(D42&gt;=25000,0,IF(E42&gt;=25000,25000-D42,SUM(E38:E39)))</f>
        <v>0</v>
      </c>
      <c r="F40" s="307">
        <f>IF(E42&gt;=25000,0,IF(F42&gt;=25000,25000-E42,SUM(F38:F39)))</f>
        <v>0</v>
      </c>
      <c r="G40" s="307">
        <f>IF(F42&gt;=25000,0,IF(G42&gt;=25000,25000-F42,SUM(G38:G39)))</f>
        <v>0</v>
      </c>
      <c r="H40" s="307">
        <f>IF(G42&gt;=25000,0,IF(H42&gt;=25000,25000-G42,SUM(H38:H39)))</f>
        <v>0</v>
      </c>
      <c r="I40" s="307">
        <f>SUM(D40:H40)</f>
        <v>0</v>
      </c>
    </row>
    <row r="41" spans="1:9" x14ac:dyDescent="0.2">
      <c r="A41" s="977"/>
      <c r="B41" s="978"/>
      <c r="C41" s="256" t="s">
        <v>124</v>
      </c>
      <c r="D41" s="306">
        <f>SUM(D38:D39)-D40</f>
        <v>0</v>
      </c>
      <c r="E41" s="306">
        <f>SUM(E38:E39)-E40</f>
        <v>0</v>
      </c>
      <c r="F41" s="306">
        <f>SUM(F38:F39)-F40</f>
        <v>0</v>
      </c>
      <c r="G41" s="306">
        <f>SUM(G38:G39)-G40</f>
        <v>0</v>
      </c>
      <c r="H41" s="306">
        <f>SUM(H38:H39)-H40</f>
        <v>0</v>
      </c>
      <c r="I41" s="307">
        <f>SUM(D41:H41)</f>
        <v>0</v>
      </c>
    </row>
    <row r="42" spans="1:9" hidden="1" x14ac:dyDescent="0.2">
      <c r="A42" s="977"/>
      <c r="B42" s="978"/>
      <c r="C42" s="256" t="s">
        <v>163</v>
      </c>
      <c r="D42" s="306">
        <f>SUM(D38:D39)</f>
        <v>0</v>
      </c>
      <c r="E42" s="306">
        <f>SUM(D38:D39,E38:E39)</f>
        <v>0</v>
      </c>
      <c r="F42" s="307">
        <f>SUM(D38:D39,E38:E39,F38:F39)</f>
        <v>0</v>
      </c>
      <c r="G42" s="307">
        <f>SUM(D38:D39,E38:E39,F38:F39,G38:G39)</f>
        <v>0</v>
      </c>
      <c r="H42" s="307">
        <f>SUM(D38:D39,E38:E39,F38:F39,G38:G39,H38:H39)</f>
        <v>0</v>
      </c>
      <c r="I42" s="307">
        <f>SUM(D43:H43)</f>
        <v>0</v>
      </c>
    </row>
    <row r="43" spans="1:9" s="1" customFormat="1" x14ac:dyDescent="0.2">
      <c r="A43" s="979"/>
      <c r="B43" s="980"/>
      <c r="C43" s="257" t="s">
        <v>119</v>
      </c>
      <c r="D43" s="308">
        <f>SUM(D40:D41)</f>
        <v>0</v>
      </c>
      <c r="E43" s="308">
        <f>SUM(E40:E41)</f>
        <v>0</v>
      </c>
      <c r="F43" s="308">
        <f>SUM(F40:F41)</f>
        <v>0</v>
      </c>
      <c r="G43" s="308">
        <f>SUM(G40:G41)</f>
        <v>0</v>
      </c>
      <c r="H43" s="308">
        <f>SUM(H40:H41)</f>
        <v>0</v>
      </c>
      <c r="I43" s="312">
        <f>SUM(D43:H43)</f>
        <v>0</v>
      </c>
    </row>
    <row r="44" spans="1:9" x14ac:dyDescent="0.2">
      <c r="A44" s="275">
        <v>8</v>
      </c>
      <c r="B44" s="305"/>
      <c r="C44" s="2" t="s">
        <v>129</v>
      </c>
      <c r="D44" s="390"/>
      <c r="E44" s="390"/>
      <c r="F44" s="390"/>
      <c r="G44" s="390"/>
      <c r="H44" s="390"/>
      <c r="I44" s="311">
        <f>SUM(D44:H44)</f>
        <v>0</v>
      </c>
    </row>
    <row r="45" spans="1:9" x14ac:dyDescent="0.2">
      <c r="A45" s="977"/>
      <c r="B45" s="978"/>
      <c r="C45" s="309" t="s">
        <v>130</v>
      </c>
      <c r="D45" s="390"/>
      <c r="E45" s="390"/>
      <c r="F45" s="390"/>
      <c r="G45" s="390"/>
      <c r="H45" s="390"/>
      <c r="I45" s="311">
        <f>SUM(D45:H45)</f>
        <v>0</v>
      </c>
    </row>
    <row r="46" spans="1:9" s="1" customFormat="1" x14ac:dyDescent="0.2">
      <c r="A46" s="977"/>
      <c r="B46" s="978"/>
      <c r="C46" s="278" t="s">
        <v>123</v>
      </c>
      <c r="D46" s="306">
        <f>IF(SUM(D44:D45)&gt;=25000,25000,SUM(D44:D45))</f>
        <v>0</v>
      </c>
      <c r="E46" s="307">
        <f>IF(D48&gt;=25000,0,IF(E48&gt;=25000,25000-D48,SUM(E44:E45)))</f>
        <v>0</v>
      </c>
      <c r="F46" s="307">
        <f>IF(E48&gt;=25000,0,IF(F48&gt;=25000,25000-E48,SUM(F44:F45)))</f>
        <v>0</v>
      </c>
      <c r="G46" s="307">
        <f>IF(F48&gt;=25000,0,IF(G48&gt;=25000,25000-F48,SUM(G44:G45)))</f>
        <v>0</v>
      </c>
      <c r="H46" s="307">
        <f>IF(G48&gt;=25000,0,IF(H48&gt;=25000,25000-G48,SUM(H44:H45)))</f>
        <v>0</v>
      </c>
      <c r="I46" s="307">
        <f>SUM(D46:H46)</f>
        <v>0</v>
      </c>
    </row>
    <row r="47" spans="1:9" x14ac:dyDescent="0.2">
      <c r="A47" s="977"/>
      <c r="B47" s="978"/>
      <c r="C47" s="256" t="s">
        <v>124</v>
      </c>
      <c r="D47" s="306">
        <f>SUM(D44:D45)-D46</f>
        <v>0</v>
      </c>
      <c r="E47" s="306">
        <f>SUM(E44:E45)-E46</f>
        <v>0</v>
      </c>
      <c r="F47" s="306">
        <f>SUM(F44:F45)-F46</f>
        <v>0</v>
      </c>
      <c r="G47" s="306">
        <f>SUM(G44:G45)-G46</f>
        <v>0</v>
      </c>
      <c r="H47" s="306">
        <f>SUM(H44:H45)-H46</f>
        <v>0</v>
      </c>
      <c r="I47" s="307">
        <f>SUM(D47:H47)</f>
        <v>0</v>
      </c>
    </row>
    <row r="48" spans="1:9" hidden="1" x14ac:dyDescent="0.2">
      <c r="A48" s="977"/>
      <c r="B48" s="978"/>
      <c r="C48" s="256" t="s">
        <v>163</v>
      </c>
      <c r="D48" s="306">
        <f>SUM(D44:D45)</f>
        <v>0</v>
      </c>
      <c r="E48" s="306">
        <f>SUM(D44:D45,E44:E45)</f>
        <v>0</v>
      </c>
      <c r="F48" s="307">
        <f>SUM(D44:D45,E44:E45,F44:F45)</f>
        <v>0</v>
      </c>
      <c r="G48" s="307">
        <f>SUM(D44:D45,E44:E45,F44:F45,G44:G45)</f>
        <v>0</v>
      </c>
      <c r="H48" s="307">
        <f>SUM(D44:D45,E44:E45,F44:F45,G44:G45,H44:H45)</f>
        <v>0</v>
      </c>
      <c r="I48" s="307">
        <f>SUM(D49:H49)</f>
        <v>0</v>
      </c>
    </row>
    <row r="49" spans="1:9" s="1" customFormat="1" x14ac:dyDescent="0.2">
      <c r="A49" s="979"/>
      <c r="B49" s="980"/>
      <c r="C49" s="257" t="s">
        <v>119</v>
      </c>
      <c r="D49" s="308">
        <f>SUM(D46:D47)</f>
        <v>0</v>
      </c>
      <c r="E49" s="308">
        <f>SUM(E46:E47)</f>
        <v>0</v>
      </c>
      <c r="F49" s="308">
        <f>SUM(F46:F47)</f>
        <v>0</v>
      </c>
      <c r="G49" s="308">
        <f>SUM(G46:G47)</f>
        <v>0</v>
      </c>
      <c r="H49" s="308">
        <f>SUM(H46:H47)</f>
        <v>0</v>
      </c>
      <c r="I49" s="312">
        <f>SUM(D49:H49)</f>
        <v>0</v>
      </c>
    </row>
    <row r="50" spans="1:9" x14ac:dyDescent="0.2">
      <c r="A50" s="275">
        <v>9</v>
      </c>
      <c r="B50" s="305"/>
      <c r="C50" s="2" t="s">
        <v>129</v>
      </c>
      <c r="D50" s="390"/>
      <c r="E50" s="390"/>
      <c r="F50" s="390"/>
      <c r="G50" s="390"/>
      <c r="H50" s="390"/>
      <c r="I50" s="311">
        <f>SUM(D50:H50)</f>
        <v>0</v>
      </c>
    </row>
    <row r="51" spans="1:9" x14ac:dyDescent="0.2">
      <c r="A51" s="977"/>
      <c r="B51" s="978"/>
      <c r="C51" s="309" t="s">
        <v>130</v>
      </c>
      <c r="D51" s="390"/>
      <c r="E51" s="390"/>
      <c r="F51" s="390"/>
      <c r="G51" s="390"/>
      <c r="H51" s="390"/>
      <c r="I51" s="311">
        <f>SUM(D51:H51)</f>
        <v>0</v>
      </c>
    </row>
    <row r="52" spans="1:9" s="1" customFormat="1" x14ac:dyDescent="0.2">
      <c r="A52" s="977"/>
      <c r="B52" s="978"/>
      <c r="C52" s="278" t="s">
        <v>123</v>
      </c>
      <c r="D52" s="306">
        <f>IF(SUM(D50:D51)&gt;=25000,25000,SUM(D50:D51))</f>
        <v>0</v>
      </c>
      <c r="E52" s="307">
        <f>IF(D54&gt;=25000,0,IF(E54&gt;=25000,25000-D54,SUM(E50:E51)))</f>
        <v>0</v>
      </c>
      <c r="F52" s="307">
        <f>IF(E54&gt;=25000,0,IF(F54&gt;=25000,25000-E54,SUM(F50:F51)))</f>
        <v>0</v>
      </c>
      <c r="G52" s="307">
        <f>IF(F54&gt;=25000,0,IF(G54&gt;=25000,25000-F54,SUM(G50:G51)))</f>
        <v>0</v>
      </c>
      <c r="H52" s="307">
        <f>IF(G54&gt;=25000,0,IF(H54&gt;=25000,25000-G54,SUM(H50:H51)))</f>
        <v>0</v>
      </c>
      <c r="I52" s="307">
        <f>SUM(D52:H52)</f>
        <v>0</v>
      </c>
    </row>
    <row r="53" spans="1:9" x14ac:dyDescent="0.2">
      <c r="A53" s="977"/>
      <c r="B53" s="978"/>
      <c r="C53" s="256" t="s">
        <v>124</v>
      </c>
      <c r="D53" s="306">
        <f>SUM(D50:D51)-D52</f>
        <v>0</v>
      </c>
      <c r="E53" s="306">
        <f>SUM(E50:E51)-E52</f>
        <v>0</v>
      </c>
      <c r="F53" s="306">
        <f>SUM(F50:F51)-F52</f>
        <v>0</v>
      </c>
      <c r="G53" s="306">
        <f>SUM(G50:G51)-G52</f>
        <v>0</v>
      </c>
      <c r="H53" s="306">
        <f>SUM(H50:H51)-H52</f>
        <v>0</v>
      </c>
      <c r="I53" s="307">
        <f>SUM(D53:H53)</f>
        <v>0</v>
      </c>
    </row>
    <row r="54" spans="1:9" hidden="1" x14ac:dyDescent="0.2">
      <c r="A54" s="977"/>
      <c r="B54" s="978"/>
      <c r="C54" s="256" t="s">
        <v>163</v>
      </c>
      <c r="D54" s="306">
        <f>SUM(D50:D51)</f>
        <v>0</v>
      </c>
      <c r="E54" s="306">
        <f>SUM(D50:D51,E50:E51)</f>
        <v>0</v>
      </c>
      <c r="F54" s="307">
        <f>SUM(D50:D51,E50:E51,F50:F51)</f>
        <v>0</v>
      </c>
      <c r="G54" s="307">
        <f>SUM(D50:D51,E50:E51,F50:F51,G50:G51)</f>
        <v>0</v>
      </c>
      <c r="H54" s="307">
        <f>SUM(D50:D51,E50:E51,F50:F51,G50:G51,H50:H51)</f>
        <v>0</v>
      </c>
      <c r="I54" s="307">
        <f>SUM(D55:H55)</f>
        <v>0</v>
      </c>
    </row>
    <row r="55" spans="1:9" s="1" customFormat="1" x14ac:dyDescent="0.2">
      <c r="A55" s="979"/>
      <c r="B55" s="980"/>
      <c r="C55" s="257" t="s">
        <v>119</v>
      </c>
      <c r="D55" s="308">
        <f>SUM(D52:D53)</f>
        <v>0</v>
      </c>
      <c r="E55" s="308">
        <f>SUM(E52:E53)</f>
        <v>0</v>
      </c>
      <c r="F55" s="308">
        <f>SUM(F52:F53)</f>
        <v>0</v>
      </c>
      <c r="G55" s="308">
        <f>SUM(G52:G53)</f>
        <v>0</v>
      </c>
      <c r="H55" s="308">
        <f>SUM(H52:H53)</f>
        <v>0</v>
      </c>
      <c r="I55" s="312">
        <f>SUM(D55:H55)</f>
        <v>0</v>
      </c>
    </row>
    <row r="56" spans="1:9" s="1" customFormat="1" x14ac:dyDescent="0.2">
      <c r="A56" s="275">
        <v>10</v>
      </c>
      <c r="B56" s="305"/>
      <c r="C56" s="2" t="s">
        <v>129</v>
      </c>
      <c r="D56" s="390"/>
      <c r="E56" s="390"/>
      <c r="F56" s="390"/>
      <c r="G56" s="390"/>
      <c r="H56" s="390"/>
      <c r="I56" s="311">
        <f>SUM(D56:H56)</f>
        <v>0</v>
      </c>
    </row>
    <row r="57" spans="1:9" s="1" customFormat="1" x14ac:dyDescent="0.2">
      <c r="A57" s="977"/>
      <c r="B57" s="978"/>
      <c r="C57" s="309" t="s">
        <v>130</v>
      </c>
      <c r="D57" s="390"/>
      <c r="E57" s="390"/>
      <c r="F57" s="390"/>
      <c r="G57" s="390"/>
      <c r="H57" s="390"/>
      <c r="I57" s="311">
        <f>SUM(D57:H57)</f>
        <v>0</v>
      </c>
    </row>
    <row r="58" spans="1:9" s="1" customFormat="1" x14ac:dyDescent="0.2">
      <c r="A58" s="977"/>
      <c r="B58" s="978"/>
      <c r="C58" s="278" t="s">
        <v>123</v>
      </c>
      <c r="D58" s="306">
        <f>IF(SUM(D56:D57)&gt;=25000,25000,SUM(D56:D57))</f>
        <v>0</v>
      </c>
      <c r="E58" s="307">
        <f>IF(D60&gt;=25000,0,IF(E60&gt;=25000,25000-D60,SUM(E56:E57)))</f>
        <v>0</v>
      </c>
      <c r="F58" s="307">
        <f>IF(E60&gt;=25000,0,IF(F60&gt;=25000,25000-E60,SUM(F56:F57)))</f>
        <v>0</v>
      </c>
      <c r="G58" s="307">
        <f>IF(F60&gt;=25000,0,IF(G60&gt;=25000,25000-F60,SUM(G56:G57)))</f>
        <v>0</v>
      </c>
      <c r="H58" s="307">
        <f>IF(G60&gt;=25000,0,IF(H60&gt;=25000,25000-G60,SUM(H56:H57)))</f>
        <v>0</v>
      </c>
      <c r="I58" s="307">
        <f>SUM(D58:H58)</f>
        <v>0</v>
      </c>
    </row>
    <row r="59" spans="1:9" s="1" customFormat="1" x14ac:dyDescent="0.2">
      <c r="A59" s="977"/>
      <c r="B59" s="978"/>
      <c r="C59" s="256" t="s">
        <v>124</v>
      </c>
      <c r="D59" s="306">
        <f>SUM(D56:D57)-D58</f>
        <v>0</v>
      </c>
      <c r="E59" s="306">
        <f>SUM(E56:E57)-E58</f>
        <v>0</v>
      </c>
      <c r="F59" s="306">
        <f>SUM(F56:F57)-F58</f>
        <v>0</v>
      </c>
      <c r="G59" s="306">
        <f>SUM(G56:G57)-G58</f>
        <v>0</v>
      </c>
      <c r="H59" s="306">
        <f>SUM(H56:H57)-H58</f>
        <v>0</v>
      </c>
      <c r="I59" s="307">
        <f>SUM(D59:H59)</f>
        <v>0</v>
      </c>
    </row>
    <row r="60" spans="1:9" s="1" customFormat="1" hidden="1" x14ac:dyDescent="0.2">
      <c r="A60" s="977"/>
      <c r="B60" s="978"/>
      <c r="C60" s="256" t="s">
        <v>163</v>
      </c>
      <c r="D60" s="306">
        <f>SUM(D56:D57)</f>
        <v>0</v>
      </c>
      <c r="E60" s="306">
        <f>SUM(D56:D57,E56:E57)</f>
        <v>0</v>
      </c>
      <c r="F60" s="307">
        <f>SUM(D56:D57,E56:E57,F56:F57)</f>
        <v>0</v>
      </c>
      <c r="G60" s="307">
        <f>SUM(D56:D57,E56:E57,F56:F57,G56:G57)</f>
        <v>0</v>
      </c>
      <c r="H60" s="307">
        <f>SUM(D56:D57,E56:E57,F56:F57,G56:G57,H56:H57)</f>
        <v>0</v>
      </c>
      <c r="I60" s="307">
        <f>SUM(D61:H61)</f>
        <v>0</v>
      </c>
    </row>
    <row r="61" spans="1:9" s="1" customFormat="1" x14ac:dyDescent="0.2">
      <c r="A61" s="979"/>
      <c r="B61" s="980"/>
      <c r="C61" s="257" t="s">
        <v>119</v>
      </c>
      <c r="D61" s="308">
        <f>SUM(D58:D59)</f>
        <v>0</v>
      </c>
      <c r="E61" s="308">
        <f>SUM(E58:E59)</f>
        <v>0</v>
      </c>
      <c r="F61" s="308">
        <f>SUM(F58:F59)</f>
        <v>0</v>
      </c>
      <c r="G61" s="308">
        <f>SUM(G58:G59)</f>
        <v>0</v>
      </c>
      <c r="H61" s="308">
        <f>SUM(H58:H59)</f>
        <v>0</v>
      </c>
      <c r="I61" s="312">
        <f>SUM(D61:H61)</f>
        <v>0</v>
      </c>
    </row>
    <row r="62" spans="1:9" s="1" customFormat="1" x14ac:dyDescent="0.2">
      <c r="A62" s="275">
        <v>11</v>
      </c>
      <c r="B62" s="305"/>
      <c r="C62" s="2" t="s">
        <v>129</v>
      </c>
      <c r="D62" s="390"/>
      <c r="E62" s="390"/>
      <c r="F62" s="390"/>
      <c r="G62" s="390"/>
      <c r="H62" s="390"/>
      <c r="I62" s="311">
        <f>SUM(D62:H62)</f>
        <v>0</v>
      </c>
    </row>
    <row r="63" spans="1:9" s="1" customFormat="1" x14ac:dyDescent="0.2">
      <c r="A63" s="977"/>
      <c r="B63" s="978"/>
      <c r="C63" s="309" t="s">
        <v>130</v>
      </c>
      <c r="D63" s="390"/>
      <c r="E63" s="390"/>
      <c r="F63" s="390"/>
      <c r="G63" s="390"/>
      <c r="H63" s="390"/>
      <c r="I63" s="311">
        <f>SUM(D63:H63)</f>
        <v>0</v>
      </c>
    </row>
    <row r="64" spans="1:9" s="1" customFormat="1" x14ac:dyDescent="0.2">
      <c r="A64" s="977"/>
      <c r="B64" s="978"/>
      <c r="C64" s="278" t="s">
        <v>123</v>
      </c>
      <c r="D64" s="306">
        <f>IF(SUM(D62:D63)&gt;=25000,25000,SUM(D62:D63))</f>
        <v>0</v>
      </c>
      <c r="E64" s="307">
        <f>IF(D66&gt;=25000,0,IF(E66&gt;=25000,25000-D66,SUM(E62:E63)))</f>
        <v>0</v>
      </c>
      <c r="F64" s="307">
        <f>IF(E66&gt;=25000,0,IF(F66&gt;=25000,25000-E66,SUM(F62:F63)))</f>
        <v>0</v>
      </c>
      <c r="G64" s="307">
        <f>IF(F66&gt;=25000,0,IF(G66&gt;=25000,25000-F66,SUM(G62:G63)))</f>
        <v>0</v>
      </c>
      <c r="H64" s="307">
        <f>IF(G66&gt;=25000,0,IF(H66&gt;=25000,25000-G66,SUM(H62:H63)))</f>
        <v>0</v>
      </c>
      <c r="I64" s="307">
        <f>SUM(D64:H64)</f>
        <v>0</v>
      </c>
    </row>
    <row r="65" spans="1:11" x14ac:dyDescent="0.2">
      <c r="A65" s="977"/>
      <c r="B65" s="978"/>
      <c r="C65" s="256" t="s">
        <v>124</v>
      </c>
      <c r="D65" s="306">
        <f>SUM(D62:D63)-D64</f>
        <v>0</v>
      </c>
      <c r="E65" s="306">
        <f>SUM(E62:E63)-E64</f>
        <v>0</v>
      </c>
      <c r="F65" s="306">
        <f>SUM(F62:F63)-F64</f>
        <v>0</v>
      </c>
      <c r="G65" s="306">
        <f>SUM(G62:G63)-G64</f>
        <v>0</v>
      </c>
      <c r="H65" s="306">
        <f>SUM(H62:H63)-H64</f>
        <v>0</v>
      </c>
      <c r="I65" s="307">
        <f>SUM(D65:H65)</f>
        <v>0</v>
      </c>
    </row>
    <row r="66" spans="1:11" hidden="1" x14ac:dyDescent="0.2">
      <c r="A66" s="977"/>
      <c r="B66" s="978"/>
      <c r="C66" s="256" t="s">
        <v>163</v>
      </c>
      <c r="D66" s="306">
        <f>SUM(D62:D63)</f>
        <v>0</v>
      </c>
      <c r="E66" s="306">
        <f>SUM(D62:D63,E62:E63)</f>
        <v>0</v>
      </c>
      <c r="F66" s="307">
        <f>SUM(D62:D63,E62:E63,F62:F63)</f>
        <v>0</v>
      </c>
      <c r="G66" s="307">
        <f>SUM(D62:D63,E62:E63,F62:F63,G62:G63)</f>
        <v>0</v>
      </c>
      <c r="H66" s="307">
        <f>SUM(D62:D63,E62:E63,F62:F63,G62:G63,H62:H63)</f>
        <v>0</v>
      </c>
      <c r="I66" s="307">
        <f>SUM(D67:H67)</f>
        <v>0</v>
      </c>
    </row>
    <row r="67" spans="1:11" s="1" customFormat="1" x14ac:dyDescent="0.2">
      <c r="A67" s="979"/>
      <c r="B67" s="980"/>
      <c r="C67" s="257" t="s">
        <v>119</v>
      </c>
      <c r="D67" s="308">
        <f>SUM(D64:D65)</f>
        <v>0</v>
      </c>
      <c r="E67" s="308">
        <f>SUM(E64:E65)</f>
        <v>0</v>
      </c>
      <c r="F67" s="308">
        <f>SUM(F64:F65)</f>
        <v>0</v>
      </c>
      <c r="G67" s="308">
        <f>SUM(G64:G65)</f>
        <v>0</v>
      </c>
      <c r="H67" s="308">
        <f>SUM(H64:H65)</f>
        <v>0</v>
      </c>
      <c r="I67" s="312">
        <f>SUM(D67:H67)</f>
        <v>0</v>
      </c>
    </row>
    <row r="68" spans="1:11" x14ac:dyDescent="0.2">
      <c r="A68" s="275">
        <v>12</v>
      </c>
      <c r="B68" s="305"/>
      <c r="C68" s="2" t="s">
        <v>129</v>
      </c>
      <c r="D68" s="390"/>
      <c r="E68" s="390"/>
      <c r="F68" s="390"/>
      <c r="G68" s="390"/>
      <c r="H68" s="390"/>
      <c r="I68" s="311">
        <f>SUM(D68:H68)</f>
        <v>0</v>
      </c>
    </row>
    <row r="69" spans="1:11" x14ac:dyDescent="0.2">
      <c r="A69" s="977"/>
      <c r="B69" s="978"/>
      <c r="C69" s="309" t="s">
        <v>130</v>
      </c>
      <c r="D69" s="390"/>
      <c r="E69" s="390"/>
      <c r="F69" s="390"/>
      <c r="G69" s="390"/>
      <c r="H69" s="390"/>
      <c r="I69" s="311">
        <f>SUM(D69:H69)</f>
        <v>0</v>
      </c>
    </row>
    <row r="70" spans="1:11" s="1" customFormat="1" x14ac:dyDescent="0.2">
      <c r="A70" s="977"/>
      <c r="B70" s="978"/>
      <c r="C70" s="278" t="s">
        <v>123</v>
      </c>
      <c r="D70" s="306">
        <f>IF(SUM(D68:D69)&gt;=25000,25000,SUM(D68:D69))</f>
        <v>0</v>
      </c>
      <c r="E70" s="307">
        <f>IF(D72&gt;=25000,0,IF(E72&gt;=25000,25000-D72,SUM(E68:E69)))</f>
        <v>0</v>
      </c>
      <c r="F70" s="307">
        <f>IF(E72&gt;=25000,0,IF(F72&gt;=25000,25000-E72,SUM(F68:F69)))</f>
        <v>0</v>
      </c>
      <c r="G70" s="307">
        <f>IF(F72&gt;=25000,0,IF(G72&gt;=25000,25000-F72,SUM(G68:G69)))</f>
        <v>0</v>
      </c>
      <c r="H70" s="307">
        <f>IF(G72&gt;=25000,0,IF(H72&gt;=25000,25000-G72,SUM(H68:H69)))</f>
        <v>0</v>
      </c>
      <c r="I70" s="307">
        <f>SUM(D70:H70)</f>
        <v>0</v>
      </c>
    </row>
    <row r="71" spans="1:11" ht="13.5" thickBot="1" x14ac:dyDescent="0.25">
      <c r="A71" s="977"/>
      <c r="B71" s="978"/>
      <c r="C71" s="256" t="s">
        <v>124</v>
      </c>
      <c r="D71" s="306">
        <f>SUM(D68:D69)-D70</f>
        <v>0</v>
      </c>
      <c r="E71" s="306">
        <f>SUM(E68:E69)-E70</f>
        <v>0</v>
      </c>
      <c r="F71" s="306">
        <f>SUM(F68:F69)-F70</f>
        <v>0</v>
      </c>
      <c r="G71" s="306">
        <f>SUM(G68:G69)-G70</f>
        <v>0</v>
      </c>
      <c r="H71" s="306">
        <f>SUM(H68:H69)-H70</f>
        <v>0</v>
      </c>
      <c r="I71" s="307">
        <f>SUM(D71:H71)</f>
        <v>0</v>
      </c>
      <c r="K71" s="276"/>
    </row>
    <row r="72" spans="1:11" ht="13.5" hidden="1" thickTop="1" x14ac:dyDescent="0.2">
      <c r="A72" s="977"/>
      <c r="B72" s="978"/>
      <c r="C72" s="256" t="s">
        <v>163</v>
      </c>
      <c r="D72" s="306">
        <f>SUM(D68:D69)</f>
        <v>0</v>
      </c>
      <c r="E72" s="306">
        <f>SUM(D68:D69,E68:E69)</f>
        <v>0</v>
      </c>
      <c r="F72" s="307">
        <f>SUM(D68:D69,E68:E69,F68:F69)</f>
        <v>0</v>
      </c>
      <c r="G72" s="307">
        <f>SUM(D68:D69,E68:E69,F68:F69,G68:G69)</f>
        <v>0</v>
      </c>
      <c r="H72" s="307">
        <f>SUM(D68:D69,E68:E69,F68:F69,G68:G69,H68:H69)</f>
        <v>0</v>
      </c>
      <c r="I72" s="307">
        <f>SUM(D73:H73)</f>
        <v>0</v>
      </c>
    </row>
    <row r="73" spans="1:11" s="1" customFormat="1" ht="14.25" thickTop="1" thickBot="1" x14ac:dyDescent="0.25">
      <c r="A73" s="977"/>
      <c r="B73" s="978"/>
      <c r="C73" s="317" t="s">
        <v>119</v>
      </c>
      <c r="D73" s="308">
        <f>SUM(D70:D71)</f>
        <v>0</v>
      </c>
      <c r="E73" s="308">
        <f>SUM(E70:E71)</f>
        <v>0</v>
      </c>
      <c r="F73" s="308">
        <f>SUM(F70:F71)</f>
        <v>0</v>
      </c>
      <c r="G73" s="308">
        <f>SUM(G70:G71)</f>
        <v>0</v>
      </c>
      <c r="H73" s="308">
        <f>SUM(H70:H71)</f>
        <v>0</v>
      </c>
      <c r="I73" s="312">
        <f t="shared" ref="I73:I78" si="0">SUM(D73:H73)</f>
        <v>0</v>
      </c>
    </row>
    <row r="74" spans="1:11" ht="18.75" thickTop="1" x14ac:dyDescent="0.25">
      <c r="A74" s="318" t="s">
        <v>126</v>
      </c>
      <c r="B74" s="328"/>
      <c r="C74" s="319" t="s">
        <v>129</v>
      </c>
      <c r="D74" s="279">
        <f>SUMIF($C$2:$C$73,$C$74,D2:D73)</f>
        <v>0</v>
      </c>
      <c r="E74" s="279">
        <f>SUMIF($C$2:$C$73,$C$74,E2:E73)</f>
        <v>0</v>
      </c>
      <c r="F74" s="279">
        <f>SUMIF($C$2:$C$73,$C$74,F2:F73)</f>
        <v>0</v>
      </c>
      <c r="G74" s="279">
        <f>SUMIF($C$2:$C$73,$C$74,G2:G73)</f>
        <v>0</v>
      </c>
      <c r="H74" s="279">
        <f>SUMIF($C$2:$C$73,$C$74,H2:H73)</f>
        <v>0</v>
      </c>
      <c r="I74" s="320">
        <f t="shared" si="0"/>
        <v>0</v>
      </c>
      <c r="J74" s="2"/>
    </row>
    <row r="75" spans="1:11" x14ac:dyDescent="0.2">
      <c r="A75" s="373" t="s">
        <v>134</v>
      </c>
      <c r="B75" s="278"/>
      <c r="C75" s="370" t="s">
        <v>130</v>
      </c>
      <c r="D75" s="371">
        <f>SUMIF($C$2:$C$73,$C$75,D2:D73)</f>
        <v>0</v>
      </c>
      <c r="E75" s="371">
        <f>SUMIF($C$2:$C$73,$C$75,E2:E73)</f>
        <v>0</v>
      </c>
      <c r="F75" s="371">
        <f>SUMIF($C$2:$C$73,$C$75,F2:F73)</f>
        <v>0</v>
      </c>
      <c r="G75" s="371">
        <f>SUMIF($C$2:$C$73,$C$75,G2:G73)</f>
        <v>0</v>
      </c>
      <c r="H75" s="371">
        <f>SUMIF($C$2:$C$73,$C$75,H2:H73)</f>
        <v>0</v>
      </c>
      <c r="I75" s="372">
        <f t="shared" si="0"/>
        <v>0</v>
      </c>
      <c r="J75" s="2"/>
    </row>
    <row r="76" spans="1:11" s="1" customFormat="1" x14ac:dyDescent="0.2">
      <c r="A76" s="321"/>
      <c r="B76" s="305"/>
      <c r="C76" s="277" t="s">
        <v>123</v>
      </c>
      <c r="D76" s="279">
        <f>SUMIF($C$4:$C$73,$C$76,D4:D73)</f>
        <v>0</v>
      </c>
      <c r="E76" s="279">
        <f>SUMIF($C$4:$C$73,$C$76,E4:E73)</f>
        <v>0</v>
      </c>
      <c r="F76" s="279">
        <f>SUMIF($C$4:$C$73,$C$76,F4:F73)</f>
        <v>0</v>
      </c>
      <c r="G76" s="279">
        <f>SUMIF($C$4:$C$73,$C$76,G4:G73)</f>
        <v>0</v>
      </c>
      <c r="H76" s="279">
        <f>SUMIF($C$4:$C$73,$C$76,H4:H73)</f>
        <v>0</v>
      </c>
      <c r="I76" s="323">
        <f t="shared" si="0"/>
        <v>0</v>
      </c>
    </row>
    <row r="77" spans="1:11" x14ac:dyDescent="0.2">
      <c r="A77" s="322"/>
      <c r="B77" s="310"/>
      <c r="C77" s="277" t="s">
        <v>124</v>
      </c>
      <c r="D77" s="279">
        <f>SUMIF($C$4:$C$73, $C$77, D4:D73)</f>
        <v>0</v>
      </c>
      <c r="E77" s="279">
        <f>SUMIF($C$4:$C$73, $C$77, E4:E73)</f>
        <v>0</v>
      </c>
      <c r="F77" s="279">
        <f>SUMIF($C$4:$C$73, $C$77, F4:F73)</f>
        <v>0</v>
      </c>
      <c r="G77" s="279">
        <f>SUMIF($C$4:$C$73, $C$77, G4:G73)</f>
        <v>0</v>
      </c>
      <c r="H77" s="279">
        <f>SUMIF($C$4:$C$73, $C$77, H4:H73)</f>
        <v>0</v>
      </c>
      <c r="I77" s="323">
        <f t="shared" si="0"/>
        <v>0</v>
      </c>
    </row>
    <row r="78" spans="1:11" ht="13.5" thickBot="1" x14ac:dyDescent="0.25">
      <c r="A78" s="324"/>
      <c r="B78" s="262"/>
      <c r="C78" s="325" t="s">
        <v>125</v>
      </c>
      <c r="D78" s="326">
        <f>SUM(D76:D77)</f>
        <v>0</v>
      </c>
      <c r="E78" s="326">
        <f>SUM(E76:E77)</f>
        <v>0</v>
      </c>
      <c r="F78" s="326">
        <f>SUM(F76:F77)</f>
        <v>0</v>
      </c>
      <c r="G78" s="326">
        <f>SUM(G76:G77)</f>
        <v>0</v>
      </c>
      <c r="H78" s="326">
        <f>SUM(H76:H77)</f>
        <v>0</v>
      </c>
      <c r="I78" s="327">
        <f t="shared" si="0"/>
        <v>0</v>
      </c>
    </row>
    <row r="79" spans="1:11" ht="13.5" thickTop="1" x14ac:dyDescent="0.2"/>
  </sheetData>
  <sheetProtection algorithmName="SHA-512" hashValue="6pEhooZ84DIz/a6+iSkspdGihyPDhhY4Q8jbjY1oR34in7tZKemu4Y+YJ7IobM16Y5mUGR1+ZIKp2GZ5fgoIgw==" saltValue="xQrgECA0n/YJWE1DVunmRg==" spinCount="100000" sheet="1" objects="1" scenarios="1" insertColumns="0" insertRows="0"/>
  <mergeCells count="12">
    <mergeCell ref="A3:B7"/>
    <mergeCell ref="A9:B13"/>
    <mergeCell ref="A15:B19"/>
    <mergeCell ref="A21:B25"/>
    <mergeCell ref="A27:B31"/>
    <mergeCell ref="A63:B67"/>
    <mergeCell ref="A69:B73"/>
    <mergeCell ref="A33:B37"/>
    <mergeCell ref="A39:B43"/>
    <mergeCell ref="A45:B49"/>
    <mergeCell ref="A51:B55"/>
    <mergeCell ref="A57:B61"/>
  </mergeCells>
  <dataValidations count="1">
    <dataValidation allowBlank="1" showInputMessage="1" showErrorMessage="1" error="Can not exceed $25,000" sqref="D4:H4 D10:H10 D16:H16 D22:H22 D28:H28 D34:H34 D40:H40 D46:H46 D52:H52 D58:H58 D64:H64 D70:H70"/>
  </dataValidation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D9F6FF"/>
  </sheetPr>
  <dimension ref="A1:U1814"/>
  <sheetViews>
    <sheetView zoomScaleNormal="100" workbookViewId="0">
      <selection activeCell="A6" sqref="A6:B11"/>
    </sheetView>
  </sheetViews>
  <sheetFormatPr defaultRowHeight="12.75" x14ac:dyDescent="0.2"/>
  <cols>
    <col min="2" max="2" width="8.85546875" customWidth="1"/>
    <col min="3" max="3" width="11.140625" customWidth="1"/>
    <col min="4" max="4" width="12.7109375" style="193" customWidth="1"/>
    <col min="5" max="9" width="12.7109375" style="464" customWidth="1"/>
    <col min="10" max="10" width="20.7109375" style="503" customWidth="1"/>
    <col min="14" max="20" width="12.7109375" customWidth="1"/>
    <col min="21" max="21" width="15.7109375" customWidth="1"/>
  </cols>
  <sheetData>
    <row r="1" spans="1:21" ht="61.5" customHeight="1" x14ac:dyDescent="0.2">
      <c r="A1" s="981" t="s">
        <v>177</v>
      </c>
      <c r="B1" s="981"/>
      <c r="C1" s="981"/>
      <c r="D1" s="981"/>
      <c r="E1" s="981"/>
      <c r="F1" s="981"/>
      <c r="G1" s="981"/>
      <c r="H1" s="981"/>
      <c r="I1" s="981"/>
      <c r="J1" s="981"/>
      <c r="L1" s="981" t="s">
        <v>178</v>
      </c>
      <c r="M1" s="981"/>
      <c r="N1" s="981"/>
      <c r="O1" s="981"/>
      <c r="P1" s="981"/>
      <c r="Q1" s="981"/>
      <c r="R1" s="981"/>
      <c r="S1" s="981"/>
      <c r="T1" s="981"/>
      <c r="U1" s="981"/>
    </row>
    <row r="2" spans="1:21" ht="51.75" customHeight="1" thickBot="1" x14ac:dyDescent="0.25">
      <c r="A2" s="985" t="s">
        <v>207</v>
      </c>
      <c r="B2" s="985"/>
      <c r="C2" s="985"/>
      <c r="D2" s="985"/>
      <c r="E2" s="985"/>
      <c r="F2" s="985"/>
      <c r="G2" s="985"/>
      <c r="H2" s="985"/>
      <c r="I2" s="985"/>
      <c r="J2" s="985"/>
      <c r="K2" s="985"/>
      <c r="L2" s="985"/>
      <c r="M2" s="985"/>
      <c r="N2" s="985"/>
      <c r="O2" s="985"/>
      <c r="P2" s="985"/>
      <c r="Q2" s="985"/>
      <c r="R2" s="985"/>
      <c r="S2" s="985"/>
      <c r="T2" s="985"/>
      <c r="U2" s="985"/>
    </row>
    <row r="3" spans="1:21" s="505" customFormat="1" ht="26.25" thickBot="1" x14ac:dyDescent="0.25">
      <c r="A3" s="586"/>
      <c r="B3" s="587"/>
      <c r="C3" s="588" t="s">
        <v>205</v>
      </c>
      <c r="D3" s="617" t="s">
        <v>206</v>
      </c>
      <c r="E3" s="588" t="s">
        <v>5</v>
      </c>
      <c r="F3" s="584" t="s">
        <v>6</v>
      </c>
      <c r="G3" s="588" t="s">
        <v>7</v>
      </c>
      <c r="H3" s="584" t="s">
        <v>8</v>
      </c>
      <c r="I3" s="588" t="s">
        <v>9</v>
      </c>
      <c r="J3" s="585" t="s">
        <v>125</v>
      </c>
      <c r="K3" s="572"/>
      <c r="L3" s="587"/>
      <c r="M3" s="587"/>
      <c r="N3" s="588" t="s">
        <v>205</v>
      </c>
      <c r="O3" s="590" t="s">
        <v>206</v>
      </c>
      <c r="P3" s="584" t="s">
        <v>5</v>
      </c>
      <c r="Q3" s="584" t="s">
        <v>6</v>
      </c>
      <c r="R3" s="584" t="s">
        <v>7</v>
      </c>
      <c r="S3" s="588" t="s">
        <v>8</v>
      </c>
      <c r="T3" s="584" t="s">
        <v>9</v>
      </c>
      <c r="U3" s="585" t="s">
        <v>125</v>
      </c>
    </row>
    <row r="4" spans="1:21" ht="18" x14ac:dyDescent="0.25">
      <c r="A4" s="579" t="s">
        <v>170</v>
      </c>
      <c r="B4" s="579"/>
      <c r="C4" s="643"/>
      <c r="D4" s="589"/>
      <c r="E4" s="607" t="s">
        <v>176</v>
      </c>
      <c r="F4" s="607" t="s">
        <v>176</v>
      </c>
      <c r="G4" s="607" t="s">
        <v>176</v>
      </c>
      <c r="H4" s="607" t="s">
        <v>176</v>
      </c>
      <c r="I4" s="607" t="s">
        <v>176</v>
      </c>
      <c r="J4" s="580"/>
      <c r="K4" s="548"/>
      <c r="L4" s="579" t="s">
        <v>170</v>
      </c>
      <c r="M4" s="579"/>
      <c r="N4" s="643"/>
      <c r="O4" s="589"/>
      <c r="P4" s="568" t="s">
        <v>176</v>
      </c>
      <c r="Q4" s="568" t="s">
        <v>176</v>
      </c>
      <c r="R4" s="568" t="s">
        <v>176</v>
      </c>
      <c r="S4" s="607" t="s">
        <v>176</v>
      </c>
      <c r="T4" s="568" t="s">
        <v>176</v>
      </c>
      <c r="U4" s="580"/>
    </row>
    <row r="5" spans="1:21" ht="12.75" customHeight="1" x14ac:dyDescent="0.2">
      <c r="A5" s="2" t="s">
        <v>187</v>
      </c>
      <c r="C5" s="709" t="s">
        <v>164</v>
      </c>
      <c r="D5" s="618"/>
      <c r="E5" s="608"/>
      <c r="F5" s="576"/>
      <c r="G5" s="608"/>
      <c r="H5" s="576"/>
      <c r="I5" s="608"/>
      <c r="J5" s="581"/>
      <c r="K5" s="548"/>
      <c r="L5" s="2" t="s">
        <v>187</v>
      </c>
      <c r="N5" s="709" t="s">
        <v>164</v>
      </c>
      <c r="O5" s="507"/>
      <c r="P5" s="576"/>
      <c r="Q5" s="576"/>
      <c r="R5" s="576"/>
      <c r="S5" s="608"/>
      <c r="T5" s="576"/>
      <c r="U5" s="581"/>
    </row>
    <row r="6" spans="1:21" x14ac:dyDescent="0.2">
      <c r="A6" s="982"/>
      <c r="B6" s="982"/>
      <c r="C6" s="709" t="s">
        <v>165</v>
      </c>
      <c r="D6" s="618"/>
      <c r="E6" s="605"/>
      <c r="F6" s="506"/>
      <c r="G6" s="605"/>
      <c r="H6" s="506"/>
      <c r="I6" s="605"/>
      <c r="J6" s="581"/>
      <c r="K6" s="548"/>
      <c r="L6" s="982"/>
      <c r="M6" s="982"/>
      <c r="N6" s="709" t="s">
        <v>165</v>
      </c>
      <c r="O6" s="507"/>
      <c r="P6" s="506"/>
      <c r="Q6" s="506"/>
      <c r="R6" s="506"/>
      <c r="S6" s="605"/>
      <c r="T6" s="506"/>
      <c r="U6" s="581"/>
    </row>
    <row r="7" spans="1:21" x14ac:dyDescent="0.2">
      <c r="A7" s="982"/>
      <c r="B7" s="982"/>
      <c r="C7" s="709" t="s">
        <v>166</v>
      </c>
      <c r="D7" s="618"/>
      <c r="E7" s="605"/>
      <c r="F7" s="506"/>
      <c r="G7" s="605"/>
      <c r="H7" s="506"/>
      <c r="I7" s="605"/>
      <c r="J7" s="581"/>
      <c r="K7" s="548"/>
      <c r="L7" s="982"/>
      <c r="M7" s="982"/>
      <c r="N7" s="709" t="s">
        <v>166</v>
      </c>
      <c r="O7" s="507"/>
      <c r="P7" s="506"/>
      <c r="Q7" s="506"/>
      <c r="R7" s="506"/>
      <c r="S7" s="605"/>
      <c r="T7" s="506"/>
      <c r="U7" s="581"/>
    </row>
    <row r="8" spans="1:21" x14ac:dyDescent="0.2">
      <c r="A8" s="982"/>
      <c r="B8" s="982"/>
      <c r="C8" s="709" t="s">
        <v>167</v>
      </c>
      <c r="D8" s="618"/>
      <c r="E8" s="605"/>
      <c r="F8" s="506"/>
      <c r="G8" s="605"/>
      <c r="H8" s="506"/>
      <c r="I8" s="605"/>
      <c r="J8" s="581"/>
      <c r="K8" s="548"/>
      <c r="L8" s="982"/>
      <c r="M8" s="982"/>
      <c r="N8" s="709" t="s">
        <v>167</v>
      </c>
      <c r="O8" s="507"/>
      <c r="P8" s="506"/>
      <c r="Q8" s="506"/>
      <c r="R8" s="506"/>
      <c r="S8" s="605"/>
      <c r="T8" s="506"/>
      <c r="U8" s="581"/>
    </row>
    <row r="9" spans="1:21" x14ac:dyDescent="0.2">
      <c r="A9" s="982"/>
      <c r="B9" s="982"/>
      <c r="C9" s="709" t="s">
        <v>168</v>
      </c>
      <c r="D9" s="618"/>
      <c r="E9" s="605"/>
      <c r="F9" s="506"/>
      <c r="G9" s="605"/>
      <c r="H9" s="506"/>
      <c r="I9" s="605"/>
      <c r="J9" s="581"/>
      <c r="K9" s="548"/>
      <c r="L9" s="982"/>
      <c r="M9" s="982"/>
      <c r="N9" s="709" t="s">
        <v>168</v>
      </c>
      <c r="O9" s="507"/>
      <c r="P9" s="506"/>
      <c r="Q9" s="506"/>
      <c r="R9" s="506"/>
      <c r="S9" s="605"/>
      <c r="T9" s="506"/>
      <c r="U9" s="581"/>
    </row>
    <row r="10" spans="1:21" x14ac:dyDescent="0.2">
      <c r="A10" s="982"/>
      <c r="B10" s="982"/>
      <c r="C10" s="709" t="s">
        <v>169</v>
      </c>
      <c r="D10" s="618"/>
      <c r="E10" s="605"/>
      <c r="F10" s="506"/>
      <c r="G10" s="605"/>
      <c r="H10" s="506"/>
      <c r="I10" s="605"/>
      <c r="J10" s="581"/>
      <c r="K10" s="548"/>
      <c r="L10" s="982"/>
      <c r="M10" s="982"/>
      <c r="N10" s="709" t="s">
        <v>169</v>
      </c>
      <c r="O10" s="507"/>
      <c r="P10" s="506"/>
      <c r="Q10" s="506"/>
      <c r="R10" s="506"/>
      <c r="S10" s="605"/>
      <c r="T10" s="506"/>
      <c r="U10" s="581"/>
    </row>
    <row r="11" spans="1:21" ht="13.5" thickBot="1" x14ac:dyDescent="0.25">
      <c r="A11" s="983"/>
      <c r="B11" s="983"/>
      <c r="C11" s="710" t="s">
        <v>51</v>
      </c>
      <c r="D11" s="619"/>
      <c r="E11" s="606"/>
      <c r="F11" s="578"/>
      <c r="G11" s="606"/>
      <c r="H11" s="578"/>
      <c r="I11" s="606"/>
      <c r="J11" s="582"/>
      <c r="K11" s="548"/>
      <c r="L11" s="983"/>
      <c r="M11" s="983"/>
      <c r="N11" s="710" t="s">
        <v>51</v>
      </c>
      <c r="O11" s="577"/>
      <c r="P11" s="578"/>
      <c r="Q11" s="578"/>
      <c r="R11" s="578"/>
      <c r="S11" s="578"/>
      <c r="T11" s="606"/>
      <c r="U11" s="582"/>
    </row>
    <row r="12" spans="1:21" ht="14.25" thickTop="1" thickBot="1" x14ac:dyDescent="0.25">
      <c r="A12" s="984" t="s">
        <v>186</v>
      </c>
      <c r="B12" s="984"/>
      <c r="C12" s="984"/>
      <c r="D12" s="609">
        <f>SUM(D5:D11)</f>
        <v>0</v>
      </c>
      <c r="E12" s="609">
        <f>IF(E4= "Yes", $D$12*$C$4, 0)</f>
        <v>0</v>
      </c>
      <c r="F12" s="609">
        <f>IF(F4= "Yes", $D$12*$C$4, 0)</f>
        <v>0</v>
      </c>
      <c r="G12" s="609">
        <f>IF(G4= "Yes", $D$12*$C$4, 0)</f>
        <v>0</v>
      </c>
      <c r="H12" s="609">
        <f>IF(H4= "Yes", $D$12*$C$4, 0)</f>
        <v>0</v>
      </c>
      <c r="I12" s="596">
        <f>IF(I4= "Yes", $D$12*$C$4, 0)</f>
        <v>0</v>
      </c>
      <c r="J12" s="583">
        <f>SUM(E12:I12)</f>
        <v>0</v>
      </c>
      <c r="K12" s="548"/>
      <c r="L12" s="984" t="s">
        <v>186</v>
      </c>
      <c r="M12" s="984"/>
      <c r="N12" s="984"/>
      <c r="O12" s="596">
        <f>SUM(O5:O11)</f>
        <v>0</v>
      </c>
      <c r="P12" s="610">
        <f>IF(P4= "Yes", $O$12*$N$4, 0)</f>
        <v>0</v>
      </c>
      <c r="Q12" s="609">
        <f>IF(Q4= "Yes", $O$12*$N$4, 0)</f>
        <v>0</v>
      </c>
      <c r="R12" s="610">
        <f>IF(R4= "Yes", $O$12*$N$4, 0)</f>
        <v>0</v>
      </c>
      <c r="S12" s="610">
        <f>IF(S4= "Yes", $O$12*$N$4, 0)</f>
        <v>0</v>
      </c>
      <c r="T12" s="596">
        <f>IF(T4= "Yes", $O$12*$N$4, 0)</f>
        <v>0</v>
      </c>
      <c r="U12" s="583">
        <f>SUM(P12:T12)</f>
        <v>0</v>
      </c>
    </row>
    <row r="13" spans="1:21" ht="18" x14ac:dyDescent="0.25">
      <c r="A13" s="579" t="s">
        <v>171</v>
      </c>
      <c r="B13" s="579"/>
      <c r="C13" s="643"/>
      <c r="D13" s="589"/>
      <c r="E13" s="607" t="s">
        <v>176</v>
      </c>
      <c r="F13" s="607" t="s">
        <v>176</v>
      </c>
      <c r="G13" s="607" t="s">
        <v>176</v>
      </c>
      <c r="H13" s="607" t="s">
        <v>176</v>
      </c>
      <c r="I13" s="607" t="s">
        <v>176</v>
      </c>
      <c r="J13" s="597"/>
      <c r="K13" s="548"/>
      <c r="L13" s="579" t="s">
        <v>171</v>
      </c>
      <c r="M13" s="579"/>
      <c r="N13" s="643"/>
      <c r="O13" s="589"/>
      <c r="P13" s="568" t="s">
        <v>176</v>
      </c>
      <c r="Q13" s="607" t="s">
        <v>176</v>
      </c>
      <c r="R13" s="568" t="s">
        <v>176</v>
      </c>
      <c r="S13" s="568" t="s">
        <v>176</v>
      </c>
      <c r="T13" s="607" t="s">
        <v>176</v>
      </c>
      <c r="U13" s="597"/>
    </row>
    <row r="14" spans="1:21" x14ac:dyDescent="0.2">
      <c r="A14" s="2" t="s">
        <v>187</v>
      </c>
      <c r="C14" s="709" t="s">
        <v>164</v>
      </c>
      <c r="D14" s="618"/>
      <c r="E14" s="608"/>
      <c r="F14" s="608"/>
      <c r="G14" s="608"/>
      <c r="H14" s="608"/>
      <c r="I14" s="608"/>
      <c r="J14" s="581"/>
      <c r="K14" s="548"/>
      <c r="L14" s="2" t="s">
        <v>187</v>
      </c>
      <c r="N14" s="709" t="s">
        <v>164</v>
      </c>
      <c r="O14" s="507"/>
      <c r="P14" s="576"/>
      <c r="Q14" s="608"/>
      <c r="R14" s="576"/>
      <c r="S14" s="576"/>
      <c r="T14" s="608"/>
      <c r="U14" s="581"/>
    </row>
    <row r="15" spans="1:21" x14ac:dyDescent="0.2">
      <c r="A15" s="982"/>
      <c r="B15" s="982"/>
      <c r="C15" s="709" t="s">
        <v>165</v>
      </c>
      <c r="D15" s="618"/>
      <c r="E15" s="605"/>
      <c r="F15" s="605"/>
      <c r="G15" s="605"/>
      <c r="H15" s="605"/>
      <c r="I15" s="605"/>
      <c r="J15" s="581"/>
      <c r="K15" s="548"/>
      <c r="L15" s="982"/>
      <c r="M15" s="982"/>
      <c r="N15" s="709" t="s">
        <v>165</v>
      </c>
      <c r="O15" s="507"/>
      <c r="P15" s="506"/>
      <c r="Q15" s="605"/>
      <c r="R15" s="506"/>
      <c r="S15" s="506"/>
      <c r="T15" s="605"/>
      <c r="U15" s="581"/>
    </row>
    <row r="16" spans="1:21" x14ac:dyDescent="0.2">
      <c r="A16" s="982"/>
      <c r="B16" s="982"/>
      <c r="C16" s="709" t="s">
        <v>166</v>
      </c>
      <c r="D16" s="618"/>
      <c r="E16" s="605"/>
      <c r="F16" s="605"/>
      <c r="G16" s="605"/>
      <c r="H16" s="605"/>
      <c r="I16" s="605"/>
      <c r="J16" s="581"/>
      <c r="K16" s="548"/>
      <c r="L16" s="982"/>
      <c r="M16" s="982"/>
      <c r="N16" s="709" t="s">
        <v>166</v>
      </c>
      <c r="O16" s="507"/>
      <c r="P16" s="506"/>
      <c r="Q16" s="605"/>
      <c r="R16" s="506"/>
      <c r="S16" s="506"/>
      <c r="T16" s="605"/>
      <c r="U16" s="581"/>
    </row>
    <row r="17" spans="1:21" x14ac:dyDescent="0.2">
      <c r="A17" s="982"/>
      <c r="B17" s="982"/>
      <c r="C17" s="709" t="s">
        <v>167</v>
      </c>
      <c r="D17" s="618"/>
      <c r="E17" s="605"/>
      <c r="F17" s="605"/>
      <c r="G17" s="605"/>
      <c r="H17" s="605"/>
      <c r="I17" s="605"/>
      <c r="J17" s="581"/>
      <c r="K17" s="548"/>
      <c r="L17" s="982"/>
      <c r="M17" s="982"/>
      <c r="N17" s="709" t="s">
        <v>167</v>
      </c>
      <c r="O17" s="507"/>
      <c r="P17" s="506"/>
      <c r="Q17" s="605"/>
      <c r="R17" s="506"/>
      <c r="S17" s="506"/>
      <c r="T17" s="605"/>
      <c r="U17" s="581"/>
    </row>
    <row r="18" spans="1:21" x14ac:dyDescent="0.2">
      <c r="A18" s="982"/>
      <c r="B18" s="982"/>
      <c r="C18" s="709" t="s">
        <v>168</v>
      </c>
      <c r="D18" s="618"/>
      <c r="E18" s="605"/>
      <c r="F18" s="605"/>
      <c r="G18" s="605"/>
      <c r="H18" s="605"/>
      <c r="I18" s="605"/>
      <c r="J18" s="581"/>
      <c r="K18" s="548"/>
      <c r="L18" s="982"/>
      <c r="M18" s="982"/>
      <c r="N18" s="709" t="s">
        <v>168</v>
      </c>
      <c r="O18" s="507"/>
      <c r="P18" s="506"/>
      <c r="Q18" s="605"/>
      <c r="R18" s="506"/>
      <c r="S18" s="506"/>
      <c r="T18" s="605"/>
      <c r="U18" s="581"/>
    </row>
    <row r="19" spans="1:21" x14ac:dyDescent="0.2">
      <c r="A19" s="982"/>
      <c r="B19" s="982"/>
      <c r="C19" s="709" t="s">
        <v>169</v>
      </c>
      <c r="D19" s="618"/>
      <c r="E19" s="605"/>
      <c r="F19" s="605"/>
      <c r="G19" s="605"/>
      <c r="H19" s="605"/>
      <c r="I19" s="605"/>
      <c r="J19" s="581"/>
      <c r="K19" s="548"/>
      <c r="L19" s="982"/>
      <c r="M19" s="982"/>
      <c r="N19" s="709" t="s">
        <v>169</v>
      </c>
      <c r="O19" s="507"/>
      <c r="P19" s="506"/>
      <c r="Q19" s="605"/>
      <c r="R19" s="506"/>
      <c r="S19" s="506"/>
      <c r="T19" s="605"/>
      <c r="U19" s="581"/>
    </row>
    <row r="20" spans="1:21" ht="13.5" thickBot="1" x14ac:dyDescent="0.25">
      <c r="A20" s="983"/>
      <c r="B20" s="983"/>
      <c r="C20" s="710" t="s">
        <v>51</v>
      </c>
      <c r="D20" s="619"/>
      <c r="E20" s="606"/>
      <c r="F20" s="606"/>
      <c r="G20" s="606"/>
      <c r="H20" s="606"/>
      <c r="I20" s="606"/>
      <c r="J20" s="582"/>
      <c r="K20" s="548"/>
      <c r="L20" s="983"/>
      <c r="M20" s="983"/>
      <c r="N20" s="710" t="s">
        <v>51</v>
      </c>
      <c r="O20" s="577"/>
      <c r="P20" s="578"/>
      <c r="Q20" s="606"/>
      <c r="R20" s="578"/>
      <c r="S20" s="578"/>
      <c r="T20" s="606"/>
      <c r="U20" s="582"/>
    </row>
    <row r="21" spans="1:21" ht="14.25" thickTop="1" thickBot="1" x14ac:dyDescent="0.25">
      <c r="A21" s="984" t="s">
        <v>186</v>
      </c>
      <c r="B21" s="984"/>
      <c r="C21" s="984"/>
      <c r="D21" s="609">
        <f>SUM(D14:D20)</f>
        <v>0</v>
      </c>
      <c r="E21" s="609">
        <f>IF(E13= "Yes", $D$21*$C$13, 0)</f>
        <v>0</v>
      </c>
      <c r="F21" s="609">
        <f>IF(F13= "Yes", $D$21*$C$13, 0)</f>
        <v>0</v>
      </c>
      <c r="G21" s="609">
        <f t="shared" ref="G21:I21" si="0">IF(G13= "Yes", $D$21*$C$13, 0)</f>
        <v>0</v>
      </c>
      <c r="H21" s="609">
        <f t="shared" si="0"/>
        <v>0</v>
      </c>
      <c r="I21" s="596">
        <f t="shared" si="0"/>
        <v>0</v>
      </c>
      <c r="J21" s="583">
        <f>SUM(E21:I21)</f>
        <v>0</v>
      </c>
      <c r="K21" s="548"/>
      <c r="L21" s="984" t="s">
        <v>186</v>
      </c>
      <c r="M21" s="984"/>
      <c r="N21" s="984"/>
      <c r="O21" s="596">
        <f>SUM(O14:O20)</f>
        <v>0</v>
      </c>
      <c r="P21" s="610">
        <f>IF(P13= "Yes", $O$21*$N$13, 0)</f>
        <v>0</v>
      </c>
      <c r="Q21" s="609">
        <f t="shared" ref="Q21:S21" si="1">IF(Q13= "Yes", $O$21*$N$13, 0)</f>
        <v>0</v>
      </c>
      <c r="R21" s="610">
        <f t="shared" si="1"/>
        <v>0</v>
      </c>
      <c r="S21" s="610">
        <f t="shared" si="1"/>
        <v>0</v>
      </c>
      <c r="T21" s="596">
        <f>IF(T13= "Yes", $O$21*$N$13, 0)</f>
        <v>0</v>
      </c>
      <c r="U21" s="583">
        <f>SUM(P21:T21)</f>
        <v>0</v>
      </c>
    </row>
    <row r="22" spans="1:21" ht="18" x14ac:dyDescent="0.25">
      <c r="A22" s="579" t="s">
        <v>172</v>
      </c>
      <c r="B22" s="579"/>
      <c r="C22" s="643"/>
      <c r="D22" s="589"/>
      <c r="E22" s="607" t="s">
        <v>176</v>
      </c>
      <c r="F22" s="607" t="s">
        <v>176</v>
      </c>
      <c r="G22" s="607" t="s">
        <v>176</v>
      </c>
      <c r="H22" s="607" t="s">
        <v>176</v>
      </c>
      <c r="I22" s="607" t="s">
        <v>176</v>
      </c>
      <c r="J22" s="580"/>
      <c r="K22" s="548"/>
      <c r="L22" s="579" t="s">
        <v>172</v>
      </c>
      <c r="M22" s="579"/>
      <c r="N22" s="643"/>
      <c r="O22" s="589"/>
      <c r="P22" s="568" t="s">
        <v>176</v>
      </c>
      <c r="Q22" s="607" t="s">
        <v>176</v>
      </c>
      <c r="R22" s="568" t="s">
        <v>176</v>
      </c>
      <c r="S22" s="568" t="s">
        <v>176</v>
      </c>
      <c r="T22" s="607" t="s">
        <v>176</v>
      </c>
      <c r="U22" s="580"/>
    </row>
    <row r="23" spans="1:21" x14ac:dyDescent="0.2">
      <c r="A23" s="2" t="s">
        <v>187</v>
      </c>
      <c r="C23" s="709" t="s">
        <v>164</v>
      </c>
      <c r="D23" s="618"/>
      <c r="E23" s="608"/>
      <c r="F23" s="608"/>
      <c r="G23" s="608"/>
      <c r="H23" s="608"/>
      <c r="I23" s="608"/>
      <c r="J23" s="581"/>
      <c r="K23" s="548"/>
      <c r="L23" s="2" t="s">
        <v>187</v>
      </c>
      <c r="N23" s="709" t="s">
        <v>164</v>
      </c>
      <c r="O23" s="507"/>
      <c r="P23" s="576"/>
      <c r="Q23" s="608"/>
      <c r="R23" s="576"/>
      <c r="S23" s="576"/>
      <c r="T23" s="608"/>
      <c r="U23" s="581"/>
    </row>
    <row r="24" spans="1:21" x14ac:dyDescent="0.2">
      <c r="A24" s="982"/>
      <c r="B24" s="982"/>
      <c r="C24" s="709" t="s">
        <v>165</v>
      </c>
      <c r="D24" s="618"/>
      <c r="E24" s="605"/>
      <c r="F24" s="605"/>
      <c r="G24" s="605"/>
      <c r="H24" s="605"/>
      <c r="I24" s="605"/>
      <c r="J24" s="581"/>
      <c r="K24" s="548"/>
      <c r="L24" s="982"/>
      <c r="M24" s="982"/>
      <c r="N24" s="709" t="s">
        <v>165</v>
      </c>
      <c r="O24" s="507"/>
      <c r="P24" s="506"/>
      <c r="Q24" s="605"/>
      <c r="R24" s="506"/>
      <c r="S24" s="506"/>
      <c r="T24" s="605"/>
      <c r="U24" s="581"/>
    </row>
    <row r="25" spans="1:21" x14ac:dyDescent="0.2">
      <c r="A25" s="982"/>
      <c r="B25" s="982"/>
      <c r="C25" s="709" t="s">
        <v>166</v>
      </c>
      <c r="D25" s="618"/>
      <c r="E25" s="605"/>
      <c r="F25" s="605"/>
      <c r="G25" s="605"/>
      <c r="H25" s="605"/>
      <c r="I25" s="605"/>
      <c r="J25" s="581"/>
      <c r="K25" s="548"/>
      <c r="L25" s="982"/>
      <c r="M25" s="982"/>
      <c r="N25" s="709" t="s">
        <v>166</v>
      </c>
      <c r="O25" s="507"/>
      <c r="P25" s="506"/>
      <c r="Q25" s="605"/>
      <c r="R25" s="506"/>
      <c r="S25" s="506"/>
      <c r="T25" s="605"/>
      <c r="U25" s="581"/>
    </row>
    <row r="26" spans="1:21" x14ac:dyDescent="0.2">
      <c r="A26" s="982"/>
      <c r="B26" s="982"/>
      <c r="C26" s="709" t="s">
        <v>167</v>
      </c>
      <c r="D26" s="618"/>
      <c r="E26" s="605"/>
      <c r="F26" s="605"/>
      <c r="G26" s="605"/>
      <c r="H26" s="605"/>
      <c r="I26" s="605"/>
      <c r="J26" s="581"/>
      <c r="K26" s="548"/>
      <c r="L26" s="982"/>
      <c r="M26" s="982"/>
      <c r="N26" s="709" t="s">
        <v>167</v>
      </c>
      <c r="O26" s="507"/>
      <c r="P26" s="506"/>
      <c r="Q26" s="605"/>
      <c r="R26" s="506"/>
      <c r="S26" s="506"/>
      <c r="T26" s="605"/>
      <c r="U26" s="581"/>
    </row>
    <row r="27" spans="1:21" x14ac:dyDescent="0.2">
      <c r="A27" s="982"/>
      <c r="B27" s="982"/>
      <c r="C27" s="709" t="s">
        <v>168</v>
      </c>
      <c r="D27" s="618"/>
      <c r="E27" s="605"/>
      <c r="F27" s="605"/>
      <c r="G27" s="605"/>
      <c r="H27" s="605"/>
      <c r="I27" s="605"/>
      <c r="J27" s="581"/>
      <c r="K27" s="548"/>
      <c r="L27" s="982"/>
      <c r="M27" s="982"/>
      <c r="N27" s="709" t="s">
        <v>168</v>
      </c>
      <c r="O27" s="507"/>
      <c r="P27" s="506"/>
      <c r="Q27" s="605"/>
      <c r="R27" s="506"/>
      <c r="S27" s="506"/>
      <c r="T27" s="605"/>
      <c r="U27" s="581"/>
    </row>
    <row r="28" spans="1:21" x14ac:dyDescent="0.2">
      <c r="A28" s="982"/>
      <c r="B28" s="982"/>
      <c r="C28" s="709" t="s">
        <v>169</v>
      </c>
      <c r="D28" s="618"/>
      <c r="E28" s="605"/>
      <c r="F28" s="605"/>
      <c r="G28" s="605"/>
      <c r="H28" s="605"/>
      <c r="I28" s="605"/>
      <c r="J28" s="581"/>
      <c r="K28" s="548"/>
      <c r="L28" s="982"/>
      <c r="M28" s="982"/>
      <c r="N28" s="709" t="s">
        <v>169</v>
      </c>
      <c r="O28" s="507"/>
      <c r="P28" s="506"/>
      <c r="Q28" s="605"/>
      <c r="R28" s="506"/>
      <c r="S28" s="506"/>
      <c r="T28" s="605"/>
      <c r="U28" s="581"/>
    </row>
    <row r="29" spans="1:21" ht="13.5" thickBot="1" x14ac:dyDescent="0.25">
      <c r="A29" s="983"/>
      <c r="B29" s="983"/>
      <c r="C29" s="710" t="s">
        <v>51</v>
      </c>
      <c r="D29" s="619"/>
      <c r="E29" s="606"/>
      <c r="F29" s="606"/>
      <c r="G29" s="606"/>
      <c r="H29" s="606"/>
      <c r="I29" s="606"/>
      <c r="J29" s="582"/>
      <c r="K29" s="548"/>
      <c r="L29" s="983"/>
      <c r="M29" s="983"/>
      <c r="N29" s="710" t="s">
        <v>51</v>
      </c>
      <c r="O29" s="577"/>
      <c r="P29" s="578"/>
      <c r="Q29" s="606"/>
      <c r="R29" s="578"/>
      <c r="S29" s="578"/>
      <c r="T29" s="606"/>
      <c r="U29" s="582"/>
    </row>
    <row r="30" spans="1:21" ht="14.25" thickTop="1" thickBot="1" x14ac:dyDescent="0.25">
      <c r="A30" s="984" t="s">
        <v>186</v>
      </c>
      <c r="B30" s="984"/>
      <c r="C30" s="984"/>
      <c r="D30" s="609">
        <f>SUM(D23:D29)</f>
        <v>0</v>
      </c>
      <c r="E30" s="609">
        <f>IF(E22= "Yes", $D$30*$C$22, 0)</f>
        <v>0</v>
      </c>
      <c r="F30" s="609">
        <f t="shared" ref="F30:I30" si="2">IF(F22= "Yes", $D$30*$C$22, 0)</f>
        <v>0</v>
      </c>
      <c r="G30" s="609">
        <f>IF(G22= "Yes", $D$30*$C$22, 0)</f>
        <v>0</v>
      </c>
      <c r="H30" s="609">
        <f>IF(H22= "Yes", $D$30*$C$22, 0)</f>
        <v>0</v>
      </c>
      <c r="I30" s="596">
        <f t="shared" si="2"/>
        <v>0</v>
      </c>
      <c r="J30" s="583">
        <f>SUM(E30:I30)</f>
        <v>0</v>
      </c>
      <c r="K30" s="548"/>
      <c r="L30" s="984" t="s">
        <v>186</v>
      </c>
      <c r="M30" s="984"/>
      <c r="N30" s="984"/>
      <c r="O30" s="596">
        <f>SUM(O23:O29)</f>
        <v>0</v>
      </c>
      <c r="P30" s="610">
        <f>IF(P22= "Yes",$O$30*$N$22, 0)</f>
        <v>0</v>
      </c>
      <c r="Q30" s="609">
        <f t="shared" ref="Q30:T30" si="3">IF(Q22= "Yes",$O$30*$N$22, 0)</f>
        <v>0</v>
      </c>
      <c r="R30" s="610">
        <f t="shared" si="3"/>
        <v>0</v>
      </c>
      <c r="S30" s="610">
        <f t="shared" si="3"/>
        <v>0</v>
      </c>
      <c r="T30" s="596">
        <f t="shared" si="3"/>
        <v>0</v>
      </c>
      <c r="U30" s="583">
        <f>SUM(P30:T30)</f>
        <v>0</v>
      </c>
    </row>
    <row r="31" spans="1:21" ht="18" x14ac:dyDescent="0.25">
      <c r="A31" s="579" t="s">
        <v>173</v>
      </c>
      <c r="B31" s="579"/>
      <c r="C31" s="643"/>
      <c r="D31" s="589"/>
      <c r="E31" s="607" t="s">
        <v>176</v>
      </c>
      <c r="F31" s="607" t="s">
        <v>176</v>
      </c>
      <c r="G31" s="607" t="s">
        <v>176</v>
      </c>
      <c r="H31" s="607" t="s">
        <v>176</v>
      </c>
      <c r="I31" s="607" t="s">
        <v>176</v>
      </c>
      <c r="J31" s="580"/>
      <c r="K31" s="548"/>
      <c r="L31" s="579" t="s">
        <v>173</v>
      </c>
      <c r="M31" s="579"/>
      <c r="N31" s="643"/>
      <c r="O31" s="589"/>
      <c r="P31" s="568" t="s">
        <v>176</v>
      </c>
      <c r="Q31" s="607" t="s">
        <v>176</v>
      </c>
      <c r="R31" s="568" t="s">
        <v>176</v>
      </c>
      <c r="S31" s="568" t="s">
        <v>176</v>
      </c>
      <c r="T31" s="607" t="s">
        <v>176</v>
      </c>
      <c r="U31" s="580"/>
    </row>
    <row r="32" spans="1:21" x14ac:dyDescent="0.2">
      <c r="A32" s="2" t="s">
        <v>187</v>
      </c>
      <c r="C32" s="709" t="s">
        <v>164</v>
      </c>
      <c r="D32" s="618"/>
      <c r="E32" s="608"/>
      <c r="F32" s="608"/>
      <c r="G32" s="608"/>
      <c r="H32" s="608"/>
      <c r="I32" s="608"/>
      <c r="J32" s="581"/>
      <c r="K32" s="548"/>
      <c r="L32" s="2" t="s">
        <v>187</v>
      </c>
      <c r="N32" s="709" t="s">
        <v>164</v>
      </c>
      <c r="O32" s="507"/>
      <c r="P32" s="576"/>
      <c r="Q32" s="608"/>
      <c r="R32" s="576"/>
      <c r="S32" s="576"/>
      <c r="T32" s="608"/>
      <c r="U32" s="581"/>
    </row>
    <row r="33" spans="1:21" x14ac:dyDescent="0.2">
      <c r="A33" s="982"/>
      <c r="B33" s="982"/>
      <c r="C33" s="709" t="s">
        <v>165</v>
      </c>
      <c r="D33" s="618"/>
      <c r="E33" s="605"/>
      <c r="F33" s="605"/>
      <c r="G33" s="605"/>
      <c r="H33" s="605"/>
      <c r="I33" s="605"/>
      <c r="J33" s="581"/>
      <c r="K33" s="548"/>
      <c r="L33" s="982"/>
      <c r="M33" s="982"/>
      <c r="N33" s="709" t="s">
        <v>165</v>
      </c>
      <c r="O33" s="507"/>
      <c r="P33" s="506"/>
      <c r="Q33" s="605"/>
      <c r="R33" s="506"/>
      <c r="S33" s="506"/>
      <c r="T33" s="605"/>
      <c r="U33" s="581"/>
    </row>
    <row r="34" spans="1:21" x14ac:dyDescent="0.2">
      <c r="A34" s="982"/>
      <c r="B34" s="982"/>
      <c r="C34" s="709" t="s">
        <v>166</v>
      </c>
      <c r="D34" s="618"/>
      <c r="E34" s="605"/>
      <c r="F34" s="605"/>
      <c r="G34" s="605"/>
      <c r="H34" s="605"/>
      <c r="I34" s="605"/>
      <c r="J34" s="581"/>
      <c r="K34" s="548"/>
      <c r="L34" s="982"/>
      <c r="M34" s="982"/>
      <c r="N34" s="709" t="s">
        <v>166</v>
      </c>
      <c r="O34" s="507"/>
      <c r="P34" s="506"/>
      <c r="Q34" s="605"/>
      <c r="R34" s="506"/>
      <c r="S34" s="506"/>
      <c r="T34" s="605"/>
      <c r="U34" s="581"/>
    </row>
    <row r="35" spans="1:21" x14ac:dyDescent="0.2">
      <c r="A35" s="982"/>
      <c r="B35" s="982"/>
      <c r="C35" s="709" t="s">
        <v>167</v>
      </c>
      <c r="D35" s="618"/>
      <c r="E35" s="605"/>
      <c r="F35" s="605"/>
      <c r="G35" s="605"/>
      <c r="H35" s="605"/>
      <c r="I35" s="605"/>
      <c r="J35" s="581"/>
      <c r="K35" s="548"/>
      <c r="L35" s="982"/>
      <c r="M35" s="982"/>
      <c r="N35" s="709" t="s">
        <v>167</v>
      </c>
      <c r="O35" s="507"/>
      <c r="P35" s="506"/>
      <c r="Q35" s="605"/>
      <c r="R35" s="506"/>
      <c r="S35" s="506"/>
      <c r="T35" s="605"/>
      <c r="U35" s="581"/>
    </row>
    <row r="36" spans="1:21" x14ac:dyDescent="0.2">
      <c r="A36" s="982"/>
      <c r="B36" s="982"/>
      <c r="C36" s="709" t="s">
        <v>168</v>
      </c>
      <c r="D36" s="618"/>
      <c r="E36" s="605"/>
      <c r="F36" s="605"/>
      <c r="G36" s="605"/>
      <c r="H36" s="605"/>
      <c r="I36" s="605"/>
      <c r="J36" s="581"/>
      <c r="K36" s="548"/>
      <c r="L36" s="982"/>
      <c r="M36" s="982"/>
      <c r="N36" s="709" t="s">
        <v>168</v>
      </c>
      <c r="O36" s="507"/>
      <c r="P36" s="506"/>
      <c r="Q36" s="605"/>
      <c r="R36" s="506"/>
      <c r="S36" s="506"/>
      <c r="T36" s="605"/>
      <c r="U36" s="581"/>
    </row>
    <row r="37" spans="1:21" x14ac:dyDescent="0.2">
      <c r="A37" s="982"/>
      <c r="B37" s="982"/>
      <c r="C37" s="709" t="s">
        <v>169</v>
      </c>
      <c r="D37" s="618"/>
      <c r="E37" s="605"/>
      <c r="F37" s="605"/>
      <c r="G37" s="605"/>
      <c r="H37" s="605"/>
      <c r="I37" s="605"/>
      <c r="J37" s="581"/>
      <c r="K37" s="548"/>
      <c r="L37" s="982"/>
      <c r="M37" s="982"/>
      <c r="N37" s="709" t="s">
        <v>169</v>
      </c>
      <c r="O37" s="507"/>
      <c r="P37" s="506"/>
      <c r="Q37" s="605"/>
      <c r="R37" s="506"/>
      <c r="S37" s="506"/>
      <c r="T37" s="605"/>
      <c r="U37" s="581"/>
    </row>
    <row r="38" spans="1:21" ht="13.5" thickBot="1" x14ac:dyDescent="0.25">
      <c r="A38" s="983"/>
      <c r="B38" s="983"/>
      <c r="C38" s="710" t="s">
        <v>51</v>
      </c>
      <c r="D38" s="619"/>
      <c r="E38" s="606"/>
      <c r="F38" s="606"/>
      <c r="G38" s="606"/>
      <c r="H38" s="606"/>
      <c r="I38" s="606"/>
      <c r="J38" s="582"/>
      <c r="K38" s="548"/>
      <c r="L38" s="983"/>
      <c r="M38" s="983"/>
      <c r="N38" s="710" t="s">
        <v>51</v>
      </c>
      <c r="O38" s="577"/>
      <c r="P38" s="578"/>
      <c r="Q38" s="606"/>
      <c r="R38" s="578"/>
      <c r="S38" s="578"/>
      <c r="T38" s="606"/>
      <c r="U38" s="582"/>
    </row>
    <row r="39" spans="1:21" ht="14.25" thickTop="1" thickBot="1" x14ac:dyDescent="0.25">
      <c r="A39" s="984" t="s">
        <v>186</v>
      </c>
      <c r="B39" s="984"/>
      <c r="C39" s="984"/>
      <c r="D39" s="609">
        <f>SUM(D32:D38)</f>
        <v>0</v>
      </c>
      <c r="E39" s="609">
        <f>IF(E31= "Yes", $D$39*$C$31, 0)</f>
        <v>0</v>
      </c>
      <c r="F39" s="609">
        <f t="shared" ref="F39:I39" si="4">IF(F31= "Yes", $D$39*$C$31, 0)</f>
        <v>0</v>
      </c>
      <c r="G39" s="609">
        <f t="shared" si="4"/>
        <v>0</v>
      </c>
      <c r="H39" s="609">
        <f t="shared" si="4"/>
        <v>0</v>
      </c>
      <c r="I39" s="596">
        <f t="shared" si="4"/>
        <v>0</v>
      </c>
      <c r="J39" s="583">
        <f>SUM(E39:I39)</f>
        <v>0</v>
      </c>
      <c r="K39" s="548"/>
      <c r="L39" s="984" t="s">
        <v>186</v>
      </c>
      <c r="M39" s="984"/>
      <c r="N39" s="984"/>
      <c r="O39" s="596">
        <f>SUM(O32:O38)</f>
        <v>0</v>
      </c>
      <c r="P39" s="610">
        <f>IF(P31= "Yes",$O$39*$N$31, 0)</f>
        <v>0</v>
      </c>
      <c r="Q39" s="609">
        <f t="shared" ref="Q39:T39" si="5">IF(Q31= "Yes",$O$39*$N$31, 0)</f>
        <v>0</v>
      </c>
      <c r="R39" s="610">
        <f t="shared" si="5"/>
        <v>0</v>
      </c>
      <c r="S39" s="610">
        <f t="shared" si="5"/>
        <v>0</v>
      </c>
      <c r="T39" s="596">
        <f t="shared" si="5"/>
        <v>0</v>
      </c>
      <c r="U39" s="583">
        <f>SUM(P39:T39)</f>
        <v>0</v>
      </c>
    </row>
    <row r="40" spans="1:21" ht="18" x14ac:dyDescent="0.25">
      <c r="A40" s="579" t="s">
        <v>174</v>
      </c>
      <c r="B40" s="579"/>
      <c r="C40" s="643"/>
      <c r="D40" s="589"/>
      <c r="E40" s="607" t="s">
        <v>176</v>
      </c>
      <c r="F40" s="607" t="s">
        <v>176</v>
      </c>
      <c r="G40" s="607" t="s">
        <v>176</v>
      </c>
      <c r="H40" s="607" t="s">
        <v>176</v>
      </c>
      <c r="I40" s="607" t="s">
        <v>176</v>
      </c>
      <c r="J40" s="580"/>
      <c r="K40" s="548"/>
      <c r="L40" s="579" t="s">
        <v>174</v>
      </c>
      <c r="M40" s="579"/>
      <c r="N40" s="643"/>
      <c r="O40" s="589"/>
      <c r="P40" s="568" t="s">
        <v>176</v>
      </c>
      <c r="Q40" s="568" t="s">
        <v>176</v>
      </c>
      <c r="R40" s="568" t="s">
        <v>176</v>
      </c>
      <c r="S40" s="568" t="s">
        <v>176</v>
      </c>
      <c r="T40" s="607" t="s">
        <v>176</v>
      </c>
      <c r="U40" s="580"/>
    </row>
    <row r="41" spans="1:21" x14ac:dyDescent="0.2">
      <c r="A41" s="2" t="s">
        <v>187</v>
      </c>
      <c r="C41" s="709" t="s">
        <v>164</v>
      </c>
      <c r="D41" s="618"/>
      <c r="E41" s="608"/>
      <c r="F41" s="608"/>
      <c r="G41" s="608"/>
      <c r="H41" s="608"/>
      <c r="I41" s="608"/>
      <c r="J41" s="581"/>
      <c r="K41" s="548"/>
      <c r="L41" s="2" t="s">
        <v>187</v>
      </c>
      <c r="N41" s="709" t="s">
        <v>164</v>
      </c>
      <c r="O41" s="507"/>
      <c r="P41" s="576"/>
      <c r="Q41" s="576"/>
      <c r="R41" s="576"/>
      <c r="S41" s="576"/>
      <c r="T41" s="608"/>
      <c r="U41" s="581"/>
    </row>
    <row r="42" spans="1:21" x14ac:dyDescent="0.2">
      <c r="A42" s="982"/>
      <c r="B42" s="982"/>
      <c r="C42" s="709" t="s">
        <v>165</v>
      </c>
      <c r="D42" s="618"/>
      <c r="E42" s="605"/>
      <c r="F42" s="605"/>
      <c r="G42" s="605"/>
      <c r="H42" s="605"/>
      <c r="I42" s="605"/>
      <c r="J42" s="581"/>
      <c r="K42" s="548"/>
      <c r="L42" s="982"/>
      <c r="M42" s="982"/>
      <c r="N42" s="709" t="s">
        <v>165</v>
      </c>
      <c r="O42" s="507"/>
      <c r="P42" s="506"/>
      <c r="Q42" s="506"/>
      <c r="R42" s="506"/>
      <c r="S42" s="506"/>
      <c r="T42" s="605"/>
      <c r="U42" s="581"/>
    </row>
    <row r="43" spans="1:21" x14ac:dyDescent="0.2">
      <c r="A43" s="982"/>
      <c r="B43" s="982"/>
      <c r="C43" s="709" t="s">
        <v>166</v>
      </c>
      <c r="D43" s="618"/>
      <c r="E43" s="605"/>
      <c r="F43" s="605"/>
      <c r="G43" s="605"/>
      <c r="H43" s="605"/>
      <c r="I43" s="605"/>
      <c r="J43" s="581"/>
      <c r="K43" s="548"/>
      <c r="L43" s="982"/>
      <c r="M43" s="982"/>
      <c r="N43" s="709" t="s">
        <v>166</v>
      </c>
      <c r="O43" s="507"/>
      <c r="P43" s="506"/>
      <c r="Q43" s="506"/>
      <c r="R43" s="506"/>
      <c r="S43" s="506"/>
      <c r="T43" s="605"/>
      <c r="U43" s="581"/>
    </row>
    <row r="44" spans="1:21" x14ac:dyDescent="0.2">
      <c r="A44" s="982"/>
      <c r="B44" s="982"/>
      <c r="C44" s="709" t="s">
        <v>167</v>
      </c>
      <c r="D44" s="618"/>
      <c r="E44" s="605"/>
      <c r="F44" s="605"/>
      <c r="G44" s="605"/>
      <c r="H44" s="605"/>
      <c r="I44" s="605"/>
      <c r="J44" s="581"/>
      <c r="K44" s="548"/>
      <c r="L44" s="982"/>
      <c r="M44" s="982"/>
      <c r="N44" s="709" t="s">
        <v>167</v>
      </c>
      <c r="O44" s="507"/>
      <c r="P44" s="506"/>
      <c r="Q44" s="506"/>
      <c r="R44" s="506"/>
      <c r="S44" s="506"/>
      <c r="T44" s="605"/>
      <c r="U44" s="581"/>
    </row>
    <row r="45" spans="1:21" x14ac:dyDescent="0.2">
      <c r="A45" s="982"/>
      <c r="B45" s="982"/>
      <c r="C45" s="709" t="s">
        <v>168</v>
      </c>
      <c r="D45" s="618"/>
      <c r="E45" s="605"/>
      <c r="F45" s="605"/>
      <c r="G45" s="605"/>
      <c r="H45" s="605"/>
      <c r="I45" s="605"/>
      <c r="J45" s="581"/>
      <c r="K45" s="548"/>
      <c r="L45" s="982"/>
      <c r="M45" s="982"/>
      <c r="N45" s="709" t="s">
        <v>168</v>
      </c>
      <c r="O45" s="507"/>
      <c r="P45" s="506"/>
      <c r="Q45" s="506"/>
      <c r="R45" s="506"/>
      <c r="S45" s="506"/>
      <c r="T45" s="605"/>
      <c r="U45" s="581"/>
    </row>
    <row r="46" spans="1:21" x14ac:dyDescent="0.2">
      <c r="A46" s="982"/>
      <c r="B46" s="982"/>
      <c r="C46" s="709" t="s">
        <v>169</v>
      </c>
      <c r="D46" s="618"/>
      <c r="E46" s="605"/>
      <c r="F46" s="605"/>
      <c r="G46" s="605"/>
      <c r="H46" s="605"/>
      <c r="I46" s="605"/>
      <c r="J46" s="581"/>
      <c r="K46" s="548"/>
      <c r="L46" s="982"/>
      <c r="M46" s="982"/>
      <c r="N46" s="709" t="s">
        <v>169</v>
      </c>
      <c r="O46" s="507"/>
      <c r="P46" s="506"/>
      <c r="Q46" s="506"/>
      <c r="R46" s="506"/>
      <c r="S46" s="506"/>
      <c r="T46" s="605"/>
      <c r="U46" s="581"/>
    </row>
    <row r="47" spans="1:21" ht="13.5" thickBot="1" x14ac:dyDescent="0.25">
      <c r="A47" s="983"/>
      <c r="B47" s="983"/>
      <c r="C47" s="710" t="s">
        <v>51</v>
      </c>
      <c r="D47" s="619"/>
      <c r="E47" s="606"/>
      <c r="F47" s="606"/>
      <c r="G47" s="606"/>
      <c r="H47" s="606"/>
      <c r="I47" s="606"/>
      <c r="J47" s="582"/>
      <c r="K47" s="548"/>
      <c r="L47" s="983"/>
      <c r="M47" s="983"/>
      <c r="N47" s="710" t="s">
        <v>51</v>
      </c>
      <c r="O47" s="577"/>
      <c r="P47" s="578"/>
      <c r="Q47" s="578"/>
      <c r="R47" s="578"/>
      <c r="S47" s="578"/>
      <c r="T47" s="578"/>
      <c r="U47" s="613"/>
    </row>
    <row r="48" spans="1:21" ht="14.25" thickTop="1" thickBot="1" x14ac:dyDescent="0.25">
      <c r="A48" s="984" t="s">
        <v>186</v>
      </c>
      <c r="B48" s="984"/>
      <c r="C48" s="984"/>
      <c r="D48" s="609">
        <f>SUM(D41:D47)</f>
        <v>0</v>
      </c>
      <c r="E48" s="609">
        <f>IF(E40= "Yes", $D$48*$C$40, 0)</f>
        <v>0</v>
      </c>
      <c r="F48" s="609">
        <f t="shared" ref="F48:I48" si="6">IF(F40= "Yes", $D$48*$C$40, 0)</f>
        <v>0</v>
      </c>
      <c r="G48" s="609">
        <f t="shared" si="6"/>
        <v>0</v>
      </c>
      <c r="H48" s="609">
        <f t="shared" si="6"/>
        <v>0</v>
      </c>
      <c r="I48" s="596">
        <f t="shared" si="6"/>
        <v>0</v>
      </c>
      <c r="J48" s="583">
        <f>SUM(E48:I48)</f>
        <v>0</v>
      </c>
      <c r="K48" s="548"/>
      <c r="L48" s="984" t="s">
        <v>186</v>
      </c>
      <c r="M48" s="984"/>
      <c r="N48" s="984"/>
      <c r="O48" s="596">
        <f>SUM(O41:O47)</f>
        <v>0</v>
      </c>
      <c r="P48" s="610">
        <f>IF(P40= "Yes",$O$48*$N$40, 0)</f>
        <v>0</v>
      </c>
      <c r="Q48" s="609">
        <f t="shared" ref="Q48:T48" si="7">IF(Q40= "Yes",$O$48*$N$40, 0)</f>
        <v>0</v>
      </c>
      <c r="R48" s="610">
        <f t="shared" si="7"/>
        <v>0</v>
      </c>
      <c r="S48" s="610">
        <f t="shared" si="7"/>
        <v>0</v>
      </c>
      <c r="T48" s="610">
        <f t="shared" si="7"/>
        <v>0</v>
      </c>
      <c r="U48" s="614">
        <f>SUM(P48:T48)</f>
        <v>0</v>
      </c>
    </row>
    <row r="49" spans="1:21" ht="18" x14ac:dyDescent="0.25">
      <c r="A49" s="579" t="s">
        <v>175</v>
      </c>
      <c r="B49" s="579"/>
      <c r="C49" s="643"/>
      <c r="D49" s="589"/>
      <c r="E49" s="607" t="s">
        <v>176</v>
      </c>
      <c r="F49" s="607" t="s">
        <v>176</v>
      </c>
      <c r="G49" s="607" t="s">
        <v>176</v>
      </c>
      <c r="H49" s="607" t="s">
        <v>176</v>
      </c>
      <c r="I49" s="607" t="s">
        <v>176</v>
      </c>
      <c r="J49" s="580"/>
      <c r="K49" s="548"/>
      <c r="L49" s="579" t="s">
        <v>175</v>
      </c>
      <c r="M49" s="579"/>
      <c r="N49" s="643"/>
      <c r="O49" s="589"/>
      <c r="P49" s="568" t="s">
        <v>176</v>
      </c>
      <c r="Q49" s="607" t="s">
        <v>176</v>
      </c>
      <c r="R49" s="568" t="s">
        <v>176</v>
      </c>
      <c r="S49" s="568" t="s">
        <v>176</v>
      </c>
      <c r="T49" s="568" t="s">
        <v>176</v>
      </c>
      <c r="U49" s="615"/>
    </row>
    <row r="50" spans="1:21" x14ac:dyDescent="0.2">
      <c r="A50" s="2" t="s">
        <v>187</v>
      </c>
      <c r="C50" s="709" t="s">
        <v>164</v>
      </c>
      <c r="D50" s="618"/>
      <c r="E50" s="608"/>
      <c r="F50" s="608"/>
      <c r="G50" s="608"/>
      <c r="H50" s="608"/>
      <c r="I50" s="608"/>
      <c r="J50" s="581"/>
      <c r="K50" s="548"/>
      <c r="L50" s="2" t="s">
        <v>187</v>
      </c>
      <c r="N50" s="709" t="s">
        <v>164</v>
      </c>
      <c r="O50" s="507"/>
      <c r="P50" s="576"/>
      <c r="Q50" s="576"/>
      <c r="R50" s="576"/>
      <c r="S50" s="576"/>
      <c r="T50" s="576"/>
      <c r="U50" s="616"/>
    </row>
    <row r="51" spans="1:21" x14ac:dyDescent="0.2">
      <c r="A51" s="982"/>
      <c r="B51" s="982"/>
      <c r="C51" s="709" t="s">
        <v>165</v>
      </c>
      <c r="D51" s="618"/>
      <c r="E51" s="605"/>
      <c r="F51" s="605"/>
      <c r="G51" s="605"/>
      <c r="H51" s="605"/>
      <c r="I51" s="605"/>
      <c r="J51" s="581"/>
      <c r="K51" s="548"/>
      <c r="L51" s="982"/>
      <c r="M51" s="982"/>
      <c r="N51" s="709" t="s">
        <v>165</v>
      </c>
      <c r="O51" s="507"/>
      <c r="P51" s="506"/>
      <c r="Q51" s="506"/>
      <c r="R51" s="506"/>
      <c r="S51" s="506"/>
      <c r="T51" s="506"/>
      <c r="U51" s="616"/>
    </row>
    <row r="52" spans="1:21" x14ac:dyDescent="0.2">
      <c r="A52" s="982"/>
      <c r="B52" s="982"/>
      <c r="C52" s="709" t="s">
        <v>166</v>
      </c>
      <c r="D52" s="618"/>
      <c r="E52" s="605"/>
      <c r="F52" s="605"/>
      <c r="G52" s="605"/>
      <c r="H52" s="605"/>
      <c r="I52" s="605"/>
      <c r="J52" s="581"/>
      <c r="K52" s="548"/>
      <c r="L52" s="982"/>
      <c r="M52" s="982"/>
      <c r="N52" s="709" t="s">
        <v>166</v>
      </c>
      <c r="O52" s="507"/>
      <c r="P52" s="506"/>
      <c r="Q52" s="506"/>
      <c r="R52" s="506"/>
      <c r="S52" s="506"/>
      <c r="T52" s="506"/>
      <c r="U52" s="616"/>
    </row>
    <row r="53" spans="1:21" x14ac:dyDescent="0.2">
      <c r="A53" s="982"/>
      <c r="B53" s="982"/>
      <c r="C53" s="709" t="s">
        <v>167</v>
      </c>
      <c r="D53" s="618"/>
      <c r="E53" s="605"/>
      <c r="F53" s="605"/>
      <c r="G53" s="605"/>
      <c r="H53" s="605"/>
      <c r="I53" s="605"/>
      <c r="J53" s="581"/>
      <c r="K53" s="548"/>
      <c r="L53" s="982"/>
      <c r="M53" s="982"/>
      <c r="N53" s="709" t="s">
        <v>167</v>
      </c>
      <c r="O53" s="507"/>
      <c r="P53" s="506"/>
      <c r="Q53" s="506"/>
      <c r="R53" s="506"/>
      <c r="S53" s="506"/>
      <c r="T53" s="506"/>
      <c r="U53" s="616"/>
    </row>
    <row r="54" spans="1:21" x14ac:dyDescent="0.2">
      <c r="A54" s="982"/>
      <c r="B54" s="982"/>
      <c r="C54" s="709" t="s">
        <v>168</v>
      </c>
      <c r="D54" s="618"/>
      <c r="E54" s="605"/>
      <c r="F54" s="605"/>
      <c r="G54" s="605"/>
      <c r="H54" s="605"/>
      <c r="I54" s="605"/>
      <c r="J54" s="581"/>
      <c r="K54" s="548"/>
      <c r="L54" s="982"/>
      <c r="M54" s="982"/>
      <c r="N54" s="709" t="s">
        <v>168</v>
      </c>
      <c r="O54" s="507"/>
      <c r="P54" s="506"/>
      <c r="Q54" s="506"/>
      <c r="R54" s="506"/>
      <c r="S54" s="506"/>
      <c r="T54" s="506"/>
      <c r="U54" s="616"/>
    </row>
    <row r="55" spans="1:21" x14ac:dyDescent="0.2">
      <c r="A55" s="982"/>
      <c r="B55" s="982"/>
      <c r="C55" s="709" t="s">
        <v>169</v>
      </c>
      <c r="D55" s="618"/>
      <c r="E55" s="605"/>
      <c r="F55" s="605"/>
      <c r="G55" s="605"/>
      <c r="H55" s="605"/>
      <c r="I55" s="605"/>
      <c r="J55" s="581"/>
      <c r="K55" s="548"/>
      <c r="L55" s="982"/>
      <c r="M55" s="982"/>
      <c r="N55" s="709" t="s">
        <v>169</v>
      </c>
      <c r="O55" s="507"/>
      <c r="P55" s="506"/>
      <c r="Q55" s="506"/>
      <c r="R55" s="506"/>
      <c r="S55" s="506"/>
      <c r="T55" s="506"/>
      <c r="U55" s="616"/>
    </row>
    <row r="56" spans="1:21" ht="13.5" thickBot="1" x14ac:dyDescent="0.25">
      <c r="A56" s="983"/>
      <c r="B56" s="983"/>
      <c r="C56" s="710" t="s">
        <v>51</v>
      </c>
      <c r="D56" s="619"/>
      <c r="E56" s="606"/>
      <c r="F56" s="606"/>
      <c r="G56" s="606"/>
      <c r="H56" s="606"/>
      <c r="I56" s="606"/>
      <c r="J56" s="582"/>
      <c r="K56" s="548"/>
      <c r="L56" s="983"/>
      <c r="M56" s="983"/>
      <c r="N56" s="710" t="s">
        <v>51</v>
      </c>
      <c r="O56" s="577"/>
      <c r="P56" s="578"/>
      <c r="Q56" s="578"/>
      <c r="R56" s="578"/>
      <c r="S56" s="578"/>
      <c r="T56" s="578"/>
      <c r="U56" s="613"/>
    </row>
    <row r="57" spans="1:21" ht="14.25" thickTop="1" thickBot="1" x14ac:dyDescent="0.25">
      <c r="A57" s="984" t="s">
        <v>186</v>
      </c>
      <c r="B57" s="984"/>
      <c r="C57" s="984"/>
      <c r="D57" s="609">
        <f>SUM(D50:D56)</f>
        <v>0</v>
      </c>
      <c r="E57" s="609">
        <f>IF(E49= "Yes", $D$57*$C$49, 0)</f>
        <v>0</v>
      </c>
      <c r="F57" s="609">
        <f t="shared" ref="F57:I57" si="8">IF(F49= "Yes", $D$57*$C$49, 0)</f>
        <v>0</v>
      </c>
      <c r="G57" s="609">
        <f t="shared" si="8"/>
        <v>0</v>
      </c>
      <c r="H57" s="609">
        <f t="shared" si="8"/>
        <v>0</v>
      </c>
      <c r="I57" s="596">
        <f t="shared" si="8"/>
        <v>0</v>
      </c>
      <c r="J57" s="583">
        <f>SUM(E57:I57)</f>
        <v>0</v>
      </c>
      <c r="K57" s="548"/>
      <c r="L57" s="984" t="s">
        <v>186</v>
      </c>
      <c r="M57" s="984"/>
      <c r="N57" s="984"/>
      <c r="O57" s="596">
        <f>SUM(O50:O56)</f>
        <v>0</v>
      </c>
      <c r="P57" s="600">
        <f>IF(P49= "Yes", $O$57*$N$49, 0)</f>
        <v>0</v>
      </c>
      <c r="Q57" s="610">
        <f t="shared" ref="Q57:T57" si="9">IF(Q49= "Yes", $O$57*$N$49, 0)</f>
        <v>0</v>
      </c>
      <c r="R57" s="610">
        <f t="shared" si="9"/>
        <v>0</v>
      </c>
      <c r="S57" s="610">
        <f t="shared" si="9"/>
        <v>0</v>
      </c>
      <c r="T57" s="610">
        <f t="shared" si="9"/>
        <v>0</v>
      </c>
      <c r="U57" s="614">
        <f>SUM(P57:T57)</f>
        <v>0</v>
      </c>
    </row>
    <row r="58" spans="1:21" ht="13.5" thickBot="1" x14ac:dyDescent="0.25">
      <c r="A58" s="591"/>
      <c r="B58" s="591"/>
      <c r="C58" s="591"/>
      <c r="D58" s="603"/>
      <c r="E58" s="601"/>
      <c r="F58" s="601"/>
      <c r="G58" s="601"/>
      <c r="H58" s="601"/>
      <c r="I58" s="601"/>
      <c r="J58" s="592"/>
      <c r="K58" s="392"/>
      <c r="L58" s="591"/>
      <c r="M58" s="591"/>
      <c r="N58" s="591"/>
      <c r="O58" s="603"/>
      <c r="P58" s="601"/>
      <c r="Q58" s="601"/>
      <c r="R58" s="611"/>
      <c r="S58" s="611"/>
      <c r="T58" s="611"/>
      <c r="U58" s="599"/>
    </row>
    <row r="59" spans="1:21" ht="21.75" thickTop="1" thickBot="1" x14ac:dyDescent="0.35">
      <c r="A59" s="593" t="s">
        <v>177</v>
      </c>
      <c r="B59" s="594"/>
      <c r="C59" s="594"/>
      <c r="D59" s="604"/>
      <c r="E59" s="602">
        <f>SUM(E12:E57)</f>
        <v>0</v>
      </c>
      <c r="F59" s="602">
        <f t="shared" ref="F59:I59" si="10">SUM(F12:F57)</f>
        <v>0</v>
      </c>
      <c r="G59" s="602">
        <f t="shared" si="10"/>
        <v>0</v>
      </c>
      <c r="H59" s="602">
        <f t="shared" si="10"/>
        <v>0</v>
      </c>
      <c r="I59" s="602">
        <f t="shared" si="10"/>
        <v>0</v>
      </c>
      <c r="J59" s="595">
        <f>SUM(J12:J57)</f>
        <v>0</v>
      </c>
      <c r="K59" s="598"/>
      <c r="L59" s="593" t="s">
        <v>177</v>
      </c>
      <c r="M59" s="594"/>
      <c r="N59" s="594"/>
      <c r="O59" s="604"/>
      <c r="P59" s="602">
        <f>SUM(P12:P57)</f>
        <v>0</v>
      </c>
      <c r="Q59" s="602">
        <f t="shared" ref="Q59:T59" si="11">SUM(Q12:Q57)</f>
        <v>0</v>
      </c>
      <c r="R59" s="612">
        <f t="shared" si="11"/>
        <v>0</v>
      </c>
      <c r="S59" s="612">
        <f t="shared" si="11"/>
        <v>0</v>
      </c>
      <c r="T59" s="612">
        <f t="shared" si="11"/>
        <v>0</v>
      </c>
      <c r="U59" s="595">
        <f>SUM(U12:U57)</f>
        <v>0</v>
      </c>
    </row>
    <row r="60" spans="1:21" ht="13.5" thickTop="1" x14ac:dyDescent="0.2">
      <c r="A60" s="552"/>
    </row>
    <row r="61" spans="1:21" x14ac:dyDescent="0.2">
      <c r="A61" s="552"/>
    </row>
    <row r="62" spans="1:21" x14ac:dyDescent="0.2">
      <c r="A62" s="552"/>
    </row>
    <row r="63" spans="1:21" x14ac:dyDescent="0.2">
      <c r="A63" s="552"/>
    </row>
    <row r="64" spans="1:21" x14ac:dyDescent="0.2">
      <c r="A64" s="552"/>
    </row>
    <row r="65" spans="1:1" x14ac:dyDescent="0.2">
      <c r="A65" s="552"/>
    </row>
    <row r="66" spans="1:1" x14ac:dyDescent="0.2">
      <c r="A66" s="552"/>
    </row>
    <row r="67" spans="1:1" x14ac:dyDescent="0.2">
      <c r="A67" s="552"/>
    </row>
    <row r="68" spans="1:1" x14ac:dyDescent="0.2">
      <c r="A68" s="552"/>
    </row>
    <row r="69" spans="1:1" x14ac:dyDescent="0.2">
      <c r="A69" s="552"/>
    </row>
    <row r="70" spans="1:1" x14ac:dyDescent="0.2">
      <c r="A70" s="552"/>
    </row>
    <row r="71" spans="1:1" x14ac:dyDescent="0.2">
      <c r="A71" s="552"/>
    </row>
    <row r="72" spans="1:1" x14ac:dyDescent="0.2">
      <c r="A72" s="552"/>
    </row>
    <row r="73" spans="1:1" x14ac:dyDescent="0.2">
      <c r="A73" s="552"/>
    </row>
    <row r="74" spans="1:1" x14ac:dyDescent="0.2">
      <c r="A74" s="552"/>
    </row>
    <row r="75" spans="1:1" x14ac:dyDescent="0.2">
      <c r="A75" s="552"/>
    </row>
    <row r="76" spans="1:1" x14ac:dyDescent="0.2">
      <c r="A76" s="552"/>
    </row>
    <row r="77" spans="1:1" x14ac:dyDescent="0.2">
      <c r="A77" s="552"/>
    </row>
    <row r="78" spans="1:1" x14ac:dyDescent="0.2">
      <c r="A78" s="552"/>
    </row>
    <row r="79" spans="1:1" x14ac:dyDescent="0.2">
      <c r="A79" s="552"/>
    </row>
    <row r="80" spans="1:1" x14ac:dyDescent="0.2">
      <c r="A80" s="552"/>
    </row>
    <row r="81" spans="1:1" x14ac:dyDescent="0.2">
      <c r="A81" s="552"/>
    </row>
    <row r="82" spans="1:1" x14ac:dyDescent="0.2">
      <c r="A82" s="552"/>
    </row>
    <row r="83" spans="1:1" x14ac:dyDescent="0.2">
      <c r="A83" s="552"/>
    </row>
    <row r="84" spans="1:1" x14ac:dyDescent="0.2">
      <c r="A84" s="552"/>
    </row>
    <row r="85" spans="1:1" x14ac:dyDescent="0.2">
      <c r="A85" s="552"/>
    </row>
    <row r="86" spans="1:1" x14ac:dyDescent="0.2">
      <c r="A86" s="552"/>
    </row>
    <row r="87" spans="1:1" x14ac:dyDescent="0.2">
      <c r="A87" s="552"/>
    </row>
    <row r="88" spans="1:1" x14ac:dyDescent="0.2">
      <c r="A88" s="552"/>
    </row>
    <row r="89" spans="1:1" x14ac:dyDescent="0.2">
      <c r="A89" s="552"/>
    </row>
    <row r="90" spans="1:1" x14ac:dyDescent="0.2">
      <c r="A90" s="552"/>
    </row>
    <row r="91" spans="1:1" x14ac:dyDescent="0.2">
      <c r="A91" s="552"/>
    </row>
    <row r="92" spans="1:1" x14ac:dyDescent="0.2">
      <c r="A92" s="552"/>
    </row>
    <row r="93" spans="1:1" x14ac:dyDescent="0.2">
      <c r="A93" s="552"/>
    </row>
    <row r="94" spans="1:1" x14ac:dyDescent="0.2">
      <c r="A94" s="552"/>
    </row>
    <row r="95" spans="1:1" x14ac:dyDescent="0.2">
      <c r="A95" s="552"/>
    </row>
    <row r="96" spans="1:1" x14ac:dyDescent="0.2">
      <c r="A96" s="552"/>
    </row>
    <row r="97" spans="1:1" x14ac:dyDescent="0.2">
      <c r="A97" s="552"/>
    </row>
    <row r="98" spans="1:1" x14ac:dyDescent="0.2">
      <c r="A98" s="552"/>
    </row>
    <row r="99" spans="1:1" x14ac:dyDescent="0.2">
      <c r="A99" s="552"/>
    </row>
    <row r="100" spans="1:1" x14ac:dyDescent="0.2">
      <c r="A100" s="552"/>
    </row>
    <row r="101" spans="1:1" x14ac:dyDescent="0.2">
      <c r="A101" s="552"/>
    </row>
    <row r="102" spans="1:1" x14ac:dyDescent="0.2">
      <c r="A102" s="552"/>
    </row>
    <row r="103" spans="1:1" x14ac:dyDescent="0.2">
      <c r="A103" s="552"/>
    </row>
    <row r="104" spans="1:1" x14ac:dyDescent="0.2">
      <c r="A104" s="552"/>
    </row>
    <row r="105" spans="1:1" x14ac:dyDescent="0.2">
      <c r="A105" s="552"/>
    </row>
    <row r="106" spans="1:1" x14ac:dyDescent="0.2">
      <c r="A106" s="552"/>
    </row>
    <row r="107" spans="1:1" x14ac:dyDescent="0.2">
      <c r="A107" s="552"/>
    </row>
    <row r="108" spans="1:1" x14ac:dyDescent="0.2">
      <c r="A108" s="552"/>
    </row>
    <row r="109" spans="1:1" x14ac:dyDescent="0.2">
      <c r="A109" s="552"/>
    </row>
    <row r="110" spans="1:1" x14ac:dyDescent="0.2">
      <c r="A110" s="552"/>
    </row>
    <row r="111" spans="1:1" x14ac:dyDescent="0.2">
      <c r="A111" s="552"/>
    </row>
    <row r="112" spans="1:1" x14ac:dyDescent="0.2">
      <c r="A112" s="552"/>
    </row>
    <row r="113" spans="1:1" x14ac:dyDescent="0.2">
      <c r="A113" s="552"/>
    </row>
    <row r="114" spans="1:1" x14ac:dyDescent="0.2">
      <c r="A114" s="552"/>
    </row>
    <row r="115" spans="1:1" x14ac:dyDescent="0.2">
      <c r="A115" s="552"/>
    </row>
    <row r="116" spans="1:1" x14ac:dyDescent="0.2">
      <c r="A116" s="552"/>
    </row>
    <row r="117" spans="1:1" x14ac:dyDescent="0.2">
      <c r="A117" s="552"/>
    </row>
    <row r="118" spans="1:1" x14ac:dyDescent="0.2">
      <c r="A118" s="552"/>
    </row>
    <row r="119" spans="1:1" x14ac:dyDescent="0.2">
      <c r="A119" s="552"/>
    </row>
    <row r="120" spans="1:1" x14ac:dyDescent="0.2">
      <c r="A120" s="552"/>
    </row>
    <row r="121" spans="1:1" x14ac:dyDescent="0.2">
      <c r="A121" s="552"/>
    </row>
    <row r="122" spans="1:1" x14ac:dyDescent="0.2">
      <c r="A122" s="552"/>
    </row>
    <row r="123" spans="1:1" x14ac:dyDescent="0.2">
      <c r="A123" s="552"/>
    </row>
    <row r="124" spans="1:1" x14ac:dyDescent="0.2">
      <c r="A124" s="552"/>
    </row>
    <row r="125" spans="1:1" x14ac:dyDescent="0.2">
      <c r="A125" s="552"/>
    </row>
    <row r="126" spans="1:1" x14ac:dyDescent="0.2">
      <c r="A126" s="552"/>
    </row>
    <row r="127" spans="1:1" x14ac:dyDescent="0.2">
      <c r="A127" s="552"/>
    </row>
    <row r="128" spans="1:1" x14ac:dyDescent="0.2">
      <c r="A128" s="552"/>
    </row>
    <row r="129" spans="1:1" x14ac:dyDescent="0.2">
      <c r="A129" s="552"/>
    </row>
    <row r="130" spans="1:1" x14ac:dyDescent="0.2">
      <c r="A130" s="552"/>
    </row>
    <row r="131" spans="1:1" x14ac:dyDescent="0.2">
      <c r="A131" s="552"/>
    </row>
    <row r="132" spans="1:1" x14ac:dyDescent="0.2">
      <c r="A132" s="552"/>
    </row>
    <row r="133" spans="1:1" x14ac:dyDescent="0.2">
      <c r="A133" s="552"/>
    </row>
    <row r="134" spans="1:1" x14ac:dyDescent="0.2">
      <c r="A134" s="552"/>
    </row>
    <row r="135" spans="1:1" x14ac:dyDescent="0.2">
      <c r="A135" s="552"/>
    </row>
    <row r="136" spans="1:1" x14ac:dyDescent="0.2">
      <c r="A136" s="552"/>
    </row>
    <row r="137" spans="1:1" x14ac:dyDescent="0.2">
      <c r="A137" s="552"/>
    </row>
    <row r="138" spans="1:1" x14ac:dyDescent="0.2">
      <c r="A138" s="552"/>
    </row>
    <row r="139" spans="1:1" x14ac:dyDescent="0.2">
      <c r="A139" s="552"/>
    </row>
    <row r="140" spans="1:1" x14ac:dyDescent="0.2">
      <c r="A140" s="552"/>
    </row>
    <row r="141" spans="1:1" x14ac:dyDescent="0.2">
      <c r="A141" s="552"/>
    </row>
    <row r="142" spans="1:1" x14ac:dyDescent="0.2">
      <c r="A142" s="552"/>
    </row>
    <row r="143" spans="1:1" x14ac:dyDescent="0.2">
      <c r="A143" s="552"/>
    </row>
    <row r="144" spans="1:1" x14ac:dyDescent="0.2">
      <c r="A144" s="552"/>
    </row>
    <row r="145" spans="1:1" x14ac:dyDescent="0.2">
      <c r="A145" s="552"/>
    </row>
    <row r="146" spans="1:1" x14ac:dyDescent="0.2">
      <c r="A146" s="552"/>
    </row>
    <row r="147" spans="1:1" x14ac:dyDescent="0.2">
      <c r="A147" s="552"/>
    </row>
    <row r="148" spans="1:1" x14ac:dyDescent="0.2">
      <c r="A148" s="552"/>
    </row>
    <row r="149" spans="1:1" x14ac:dyDescent="0.2">
      <c r="A149" s="552"/>
    </row>
    <row r="150" spans="1:1" x14ac:dyDescent="0.2">
      <c r="A150" s="552"/>
    </row>
    <row r="151" spans="1:1" x14ac:dyDescent="0.2">
      <c r="A151" s="552"/>
    </row>
    <row r="152" spans="1:1" x14ac:dyDescent="0.2">
      <c r="A152" s="552"/>
    </row>
    <row r="153" spans="1:1" x14ac:dyDescent="0.2">
      <c r="A153" s="552"/>
    </row>
    <row r="154" spans="1:1" x14ac:dyDescent="0.2">
      <c r="A154" s="552"/>
    </row>
    <row r="155" spans="1:1" x14ac:dyDescent="0.2">
      <c r="A155" s="552"/>
    </row>
    <row r="156" spans="1:1" x14ac:dyDescent="0.2">
      <c r="A156" s="552"/>
    </row>
    <row r="157" spans="1:1" x14ac:dyDescent="0.2">
      <c r="A157" s="552"/>
    </row>
    <row r="158" spans="1:1" x14ac:dyDescent="0.2">
      <c r="A158" s="552"/>
    </row>
    <row r="159" spans="1:1" x14ac:dyDescent="0.2">
      <c r="A159" s="552"/>
    </row>
    <row r="160" spans="1:1" x14ac:dyDescent="0.2">
      <c r="A160" s="552"/>
    </row>
    <row r="161" spans="1:1" x14ac:dyDescent="0.2">
      <c r="A161" s="552"/>
    </row>
    <row r="162" spans="1:1" x14ac:dyDescent="0.2">
      <c r="A162" s="552"/>
    </row>
    <row r="163" spans="1:1" x14ac:dyDescent="0.2">
      <c r="A163" s="552"/>
    </row>
    <row r="164" spans="1:1" x14ac:dyDescent="0.2">
      <c r="A164" s="552"/>
    </row>
    <row r="165" spans="1:1" x14ac:dyDescent="0.2">
      <c r="A165" s="552"/>
    </row>
    <row r="166" spans="1:1" x14ac:dyDescent="0.2">
      <c r="A166" s="552"/>
    </row>
    <row r="167" spans="1:1" x14ac:dyDescent="0.2">
      <c r="A167" s="552"/>
    </row>
    <row r="168" spans="1:1" x14ac:dyDescent="0.2">
      <c r="A168" s="552"/>
    </row>
    <row r="169" spans="1:1" x14ac:dyDescent="0.2">
      <c r="A169" s="552"/>
    </row>
    <row r="170" spans="1:1" x14ac:dyDescent="0.2">
      <c r="A170" s="552"/>
    </row>
    <row r="171" spans="1:1" x14ac:dyDescent="0.2">
      <c r="A171" s="552"/>
    </row>
    <row r="172" spans="1:1" x14ac:dyDescent="0.2">
      <c r="A172" s="552"/>
    </row>
    <row r="173" spans="1:1" x14ac:dyDescent="0.2">
      <c r="A173" s="552"/>
    </row>
    <row r="174" spans="1:1" x14ac:dyDescent="0.2">
      <c r="A174" s="552"/>
    </row>
    <row r="175" spans="1:1" x14ac:dyDescent="0.2">
      <c r="A175" s="552"/>
    </row>
    <row r="176" spans="1:1" x14ac:dyDescent="0.2">
      <c r="A176" s="552"/>
    </row>
    <row r="177" spans="1:1" x14ac:dyDescent="0.2">
      <c r="A177" s="552"/>
    </row>
    <row r="178" spans="1:1" x14ac:dyDescent="0.2">
      <c r="A178" s="552"/>
    </row>
    <row r="179" spans="1:1" x14ac:dyDescent="0.2">
      <c r="A179" s="552"/>
    </row>
    <row r="180" spans="1:1" x14ac:dyDescent="0.2">
      <c r="A180" s="552"/>
    </row>
    <row r="181" spans="1:1" x14ac:dyDescent="0.2">
      <c r="A181" s="552"/>
    </row>
    <row r="182" spans="1:1" x14ac:dyDescent="0.2">
      <c r="A182" s="552"/>
    </row>
    <row r="183" spans="1:1" x14ac:dyDescent="0.2">
      <c r="A183" s="552"/>
    </row>
    <row r="184" spans="1:1" x14ac:dyDescent="0.2">
      <c r="A184" s="552"/>
    </row>
    <row r="185" spans="1:1" x14ac:dyDescent="0.2">
      <c r="A185" s="552"/>
    </row>
    <row r="186" spans="1:1" x14ac:dyDescent="0.2">
      <c r="A186" s="552"/>
    </row>
    <row r="187" spans="1:1" x14ac:dyDescent="0.2">
      <c r="A187" s="552"/>
    </row>
    <row r="188" spans="1:1" x14ac:dyDescent="0.2">
      <c r="A188" s="552"/>
    </row>
    <row r="189" spans="1:1" x14ac:dyDescent="0.2">
      <c r="A189" s="552"/>
    </row>
    <row r="190" spans="1:1" x14ac:dyDescent="0.2">
      <c r="A190" s="552"/>
    </row>
    <row r="191" spans="1:1" x14ac:dyDescent="0.2">
      <c r="A191" s="552"/>
    </row>
    <row r="192" spans="1:1" x14ac:dyDescent="0.2">
      <c r="A192" s="552"/>
    </row>
    <row r="193" spans="1:1" x14ac:dyDescent="0.2">
      <c r="A193" s="552"/>
    </row>
    <row r="194" spans="1:1" x14ac:dyDescent="0.2">
      <c r="A194" s="552"/>
    </row>
    <row r="195" spans="1:1" x14ac:dyDescent="0.2">
      <c r="A195" s="552"/>
    </row>
    <row r="196" spans="1:1" x14ac:dyDescent="0.2">
      <c r="A196" s="552"/>
    </row>
    <row r="197" spans="1:1" x14ac:dyDescent="0.2">
      <c r="A197" s="552"/>
    </row>
    <row r="198" spans="1:1" x14ac:dyDescent="0.2">
      <c r="A198" s="552"/>
    </row>
    <row r="199" spans="1:1" x14ac:dyDescent="0.2">
      <c r="A199" s="552"/>
    </row>
    <row r="200" spans="1:1" x14ac:dyDescent="0.2">
      <c r="A200" s="552"/>
    </row>
    <row r="201" spans="1:1" x14ac:dyDescent="0.2">
      <c r="A201" s="552"/>
    </row>
    <row r="202" spans="1:1" x14ac:dyDescent="0.2">
      <c r="A202" s="552"/>
    </row>
    <row r="203" spans="1:1" x14ac:dyDescent="0.2">
      <c r="A203" s="552"/>
    </row>
    <row r="204" spans="1:1" x14ac:dyDescent="0.2">
      <c r="A204" s="552"/>
    </row>
    <row r="205" spans="1:1" x14ac:dyDescent="0.2">
      <c r="A205" s="552"/>
    </row>
    <row r="206" spans="1:1" x14ac:dyDescent="0.2">
      <c r="A206" s="552"/>
    </row>
    <row r="207" spans="1:1" x14ac:dyDescent="0.2">
      <c r="A207" s="552"/>
    </row>
    <row r="208" spans="1:1" x14ac:dyDescent="0.2">
      <c r="A208" s="552"/>
    </row>
    <row r="209" spans="1:1" x14ac:dyDescent="0.2">
      <c r="A209" s="552"/>
    </row>
    <row r="210" spans="1:1" x14ac:dyDescent="0.2">
      <c r="A210" s="552"/>
    </row>
    <row r="211" spans="1:1" x14ac:dyDescent="0.2">
      <c r="A211" s="552"/>
    </row>
    <row r="212" spans="1:1" x14ac:dyDescent="0.2">
      <c r="A212" s="552"/>
    </row>
    <row r="213" spans="1:1" x14ac:dyDescent="0.2">
      <c r="A213" s="552"/>
    </row>
    <row r="214" spans="1:1" x14ac:dyDescent="0.2">
      <c r="A214" s="552"/>
    </row>
    <row r="215" spans="1:1" x14ac:dyDescent="0.2">
      <c r="A215" s="552"/>
    </row>
    <row r="216" spans="1:1" x14ac:dyDescent="0.2">
      <c r="A216" s="552"/>
    </row>
    <row r="217" spans="1:1" x14ac:dyDescent="0.2">
      <c r="A217" s="552"/>
    </row>
    <row r="218" spans="1:1" x14ac:dyDescent="0.2">
      <c r="A218" s="552"/>
    </row>
    <row r="219" spans="1:1" x14ac:dyDescent="0.2">
      <c r="A219" s="552"/>
    </row>
    <row r="220" spans="1:1" x14ac:dyDescent="0.2">
      <c r="A220" s="552"/>
    </row>
    <row r="221" spans="1:1" x14ac:dyDescent="0.2">
      <c r="A221" s="552"/>
    </row>
    <row r="222" spans="1:1" x14ac:dyDescent="0.2">
      <c r="A222" s="552"/>
    </row>
    <row r="223" spans="1:1" x14ac:dyDescent="0.2">
      <c r="A223" s="552"/>
    </row>
    <row r="224" spans="1:1" x14ac:dyDescent="0.2">
      <c r="A224" s="552"/>
    </row>
    <row r="225" spans="1:1" x14ac:dyDescent="0.2">
      <c r="A225" s="552"/>
    </row>
    <row r="226" spans="1:1" x14ac:dyDescent="0.2">
      <c r="A226" s="552"/>
    </row>
    <row r="227" spans="1:1" x14ac:dyDescent="0.2">
      <c r="A227" s="552"/>
    </row>
    <row r="228" spans="1:1" x14ac:dyDescent="0.2">
      <c r="A228" s="552"/>
    </row>
    <row r="229" spans="1:1" x14ac:dyDescent="0.2">
      <c r="A229" s="552"/>
    </row>
    <row r="230" spans="1:1" x14ac:dyDescent="0.2">
      <c r="A230" s="552"/>
    </row>
    <row r="231" spans="1:1" x14ac:dyDescent="0.2">
      <c r="A231" s="552"/>
    </row>
    <row r="232" spans="1:1" x14ac:dyDescent="0.2">
      <c r="A232" s="552"/>
    </row>
    <row r="233" spans="1:1" x14ac:dyDescent="0.2">
      <c r="A233" s="552"/>
    </row>
    <row r="234" spans="1:1" x14ac:dyDescent="0.2">
      <c r="A234" s="552"/>
    </row>
    <row r="235" spans="1:1" x14ac:dyDescent="0.2">
      <c r="A235" s="552"/>
    </row>
    <row r="236" spans="1:1" x14ac:dyDescent="0.2">
      <c r="A236" s="552"/>
    </row>
    <row r="237" spans="1:1" x14ac:dyDescent="0.2">
      <c r="A237" s="552"/>
    </row>
    <row r="238" spans="1:1" x14ac:dyDescent="0.2">
      <c r="A238" s="552"/>
    </row>
    <row r="239" spans="1:1" x14ac:dyDescent="0.2">
      <c r="A239" s="552"/>
    </row>
    <row r="240" spans="1:1" x14ac:dyDescent="0.2">
      <c r="A240" s="552"/>
    </row>
    <row r="241" spans="1:1" x14ac:dyDescent="0.2">
      <c r="A241" s="552"/>
    </row>
    <row r="242" spans="1:1" x14ac:dyDescent="0.2">
      <c r="A242" s="552"/>
    </row>
    <row r="243" spans="1:1" x14ac:dyDescent="0.2">
      <c r="A243" s="552"/>
    </row>
    <row r="244" spans="1:1" x14ac:dyDescent="0.2">
      <c r="A244" s="552"/>
    </row>
    <row r="245" spans="1:1" x14ac:dyDescent="0.2">
      <c r="A245" s="552"/>
    </row>
    <row r="246" spans="1:1" x14ac:dyDescent="0.2">
      <c r="A246" s="552"/>
    </row>
    <row r="247" spans="1:1" x14ac:dyDescent="0.2">
      <c r="A247" s="552"/>
    </row>
    <row r="248" spans="1:1" x14ac:dyDescent="0.2">
      <c r="A248" s="552"/>
    </row>
    <row r="249" spans="1:1" x14ac:dyDescent="0.2">
      <c r="A249" s="552"/>
    </row>
    <row r="250" spans="1:1" x14ac:dyDescent="0.2">
      <c r="A250" s="552"/>
    </row>
    <row r="251" spans="1:1" x14ac:dyDescent="0.2">
      <c r="A251" s="552"/>
    </row>
    <row r="252" spans="1:1" x14ac:dyDescent="0.2">
      <c r="A252" s="552"/>
    </row>
    <row r="253" spans="1:1" x14ac:dyDescent="0.2">
      <c r="A253" s="552"/>
    </row>
    <row r="254" spans="1:1" x14ac:dyDescent="0.2">
      <c r="A254" s="552"/>
    </row>
    <row r="255" spans="1:1" x14ac:dyDescent="0.2">
      <c r="A255" s="552"/>
    </row>
    <row r="256" spans="1:1" x14ac:dyDescent="0.2">
      <c r="A256" s="552"/>
    </row>
    <row r="257" spans="1:1" x14ac:dyDescent="0.2">
      <c r="A257" s="552"/>
    </row>
    <row r="258" spans="1:1" x14ac:dyDescent="0.2">
      <c r="A258" s="552"/>
    </row>
    <row r="259" spans="1:1" x14ac:dyDescent="0.2">
      <c r="A259" s="552"/>
    </row>
    <row r="260" spans="1:1" x14ac:dyDescent="0.2">
      <c r="A260" s="552"/>
    </row>
    <row r="261" spans="1:1" x14ac:dyDescent="0.2">
      <c r="A261" s="552"/>
    </row>
    <row r="262" spans="1:1" x14ac:dyDescent="0.2">
      <c r="A262" s="552"/>
    </row>
    <row r="263" spans="1:1" x14ac:dyDescent="0.2">
      <c r="A263" s="552"/>
    </row>
    <row r="264" spans="1:1" x14ac:dyDescent="0.2">
      <c r="A264" s="552"/>
    </row>
    <row r="265" spans="1:1" x14ac:dyDescent="0.2">
      <c r="A265" s="552"/>
    </row>
    <row r="266" spans="1:1" x14ac:dyDescent="0.2">
      <c r="A266" s="552"/>
    </row>
    <row r="267" spans="1:1" x14ac:dyDescent="0.2">
      <c r="A267" s="552"/>
    </row>
    <row r="268" spans="1:1" x14ac:dyDescent="0.2">
      <c r="A268" s="552"/>
    </row>
    <row r="269" spans="1:1" x14ac:dyDescent="0.2">
      <c r="A269" s="552"/>
    </row>
    <row r="270" spans="1:1" x14ac:dyDescent="0.2">
      <c r="A270" s="552"/>
    </row>
    <row r="271" spans="1:1" x14ac:dyDescent="0.2">
      <c r="A271" s="552"/>
    </row>
    <row r="272" spans="1:1" x14ac:dyDescent="0.2">
      <c r="A272" s="552"/>
    </row>
    <row r="273" spans="1:1" x14ac:dyDescent="0.2">
      <c r="A273" s="552"/>
    </row>
    <row r="274" spans="1:1" x14ac:dyDescent="0.2">
      <c r="A274" s="552"/>
    </row>
    <row r="275" spans="1:1" x14ac:dyDescent="0.2">
      <c r="A275" s="552"/>
    </row>
    <row r="276" spans="1:1" x14ac:dyDescent="0.2">
      <c r="A276" s="552"/>
    </row>
    <row r="277" spans="1:1" x14ac:dyDescent="0.2">
      <c r="A277" s="552"/>
    </row>
    <row r="278" spans="1:1" x14ac:dyDescent="0.2">
      <c r="A278" s="552"/>
    </row>
    <row r="279" spans="1:1" x14ac:dyDescent="0.2">
      <c r="A279" s="552"/>
    </row>
    <row r="280" spans="1:1" x14ac:dyDescent="0.2">
      <c r="A280" s="552"/>
    </row>
    <row r="281" spans="1:1" x14ac:dyDescent="0.2">
      <c r="A281" s="552"/>
    </row>
    <row r="282" spans="1:1" x14ac:dyDescent="0.2">
      <c r="A282" s="552"/>
    </row>
    <row r="283" spans="1:1" x14ac:dyDescent="0.2">
      <c r="A283" s="552"/>
    </row>
    <row r="284" spans="1:1" x14ac:dyDescent="0.2">
      <c r="A284" s="552"/>
    </row>
    <row r="285" spans="1:1" x14ac:dyDescent="0.2">
      <c r="A285" s="552"/>
    </row>
    <row r="286" spans="1:1" x14ac:dyDescent="0.2">
      <c r="A286" s="552"/>
    </row>
    <row r="287" spans="1:1" x14ac:dyDescent="0.2">
      <c r="A287" s="552"/>
    </row>
    <row r="288" spans="1:1" x14ac:dyDescent="0.2">
      <c r="A288" s="552"/>
    </row>
    <row r="289" spans="1:1" x14ac:dyDescent="0.2">
      <c r="A289" s="552"/>
    </row>
    <row r="290" spans="1:1" x14ac:dyDescent="0.2">
      <c r="A290" s="552"/>
    </row>
    <row r="291" spans="1:1" x14ac:dyDescent="0.2">
      <c r="A291" s="552"/>
    </row>
    <row r="292" spans="1:1" x14ac:dyDescent="0.2">
      <c r="A292" s="552"/>
    </row>
    <row r="293" spans="1:1" x14ac:dyDescent="0.2">
      <c r="A293" s="552"/>
    </row>
    <row r="294" spans="1:1" x14ac:dyDescent="0.2">
      <c r="A294" s="552"/>
    </row>
    <row r="295" spans="1:1" x14ac:dyDescent="0.2">
      <c r="A295" s="552"/>
    </row>
    <row r="296" spans="1:1" x14ac:dyDescent="0.2">
      <c r="A296" s="552"/>
    </row>
    <row r="297" spans="1:1" x14ac:dyDescent="0.2">
      <c r="A297" s="552"/>
    </row>
    <row r="298" spans="1:1" x14ac:dyDescent="0.2">
      <c r="A298" s="552"/>
    </row>
    <row r="299" spans="1:1" x14ac:dyDescent="0.2">
      <c r="A299" s="552"/>
    </row>
    <row r="300" spans="1:1" x14ac:dyDescent="0.2">
      <c r="A300" s="552"/>
    </row>
    <row r="301" spans="1:1" x14ac:dyDescent="0.2">
      <c r="A301" s="552"/>
    </row>
    <row r="302" spans="1:1" x14ac:dyDescent="0.2">
      <c r="A302" s="552"/>
    </row>
    <row r="303" spans="1:1" x14ac:dyDescent="0.2">
      <c r="A303" s="552"/>
    </row>
    <row r="304" spans="1:1" x14ac:dyDescent="0.2">
      <c r="A304" s="552"/>
    </row>
    <row r="305" spans="1:1" x14ac:dyDescent="0.2">
      <c r="A305" s="552"/>
    </row>
    <row r="306" spans="1:1" x14ac:dyDescent="0.2">
      <c r="A306" s="552"/>
    </row>
    <row r="307" spans="1:1" x14ac:dyDescent="0.2">
      <c r="A307" s="552"/>
    </row>
    <row r="308" spans="1:1" x14ac:dyDescent="0.2">
      <c r="A308" s="552"/>
    </row>
    <row r="309" spans="1:1" x14ac:dyDescent="0.2">
      <c r="A309" s="552"/>
    </row>
    <row r="310" spans="1:1" x14ac:dyDescent="0.2">
      <c r="A310" s="552"/>
    </row>
    <row r="311" spans="1:1" x14ac:dyDescent="0.2">
      <c r="A311" s="552"/>
    </row>
    <row r="312" spans="1:1" x14ac:dyDescent="0.2">
      <c r="A312" s="552"/>
    </row>
    <row r="313" spans="1:1" x14ac:dyDescent="0.2">
      <c r="A313" s="552"/>
    </row>
    <row r="314" spans="1:1" x14ac:dyDescent="0.2">
      <c r="A314" s="552"/>
    </row>
    <row r="315" spans="1:1" x14ac:dyDescent="0.2">
      <c r="A315" s="552"/>
    </row>
    <row r="316" spans="1:1" x14ac:dyDescent="0.2">
      <c r="A316" s="552"/>
    </row>
    <row r="317" spans="1:1" x14ac:dyDescent="0.2">
      <c r="A317" s="552"/>
    </row>
    <row r="318" spans="1:1" x14ac:dyDescent="0.2">
      <c r="A318" s="552"/>
    </row>
    <row r="319" spans="1:1" x14ac:dyDescent="0.2">
      <c r="A319" s="552"/>
    </row>
    <row r="320" spans="1:1" x14ac:dyDescent="0.2">
      <c r="A320" s="552"/>
    </row>
    <row r="321" spans="1:1" x14ac:dyDescent="0.2">
      <c r="A321" s="552"/>
    </row>
    <row r="322" spans="1:1" x14ac:dyDescent="0.2">
      <c r="A322" s="552"/>
    </row>
    <row r="323" spans="1:1" x14ac:dyDescent="0.2">
      <c r="A323" s="552"/>
    </row>
    <row r="324" spans="1:1" x14ac:dyDescent="0.2">
      <c r="A324" s="552"/>
    </row>
    <row r="325" spans="1:1" x14ac:dyDescent="0.2">
      <c r="A325" s="552"/>
    </row>
    <row r="326" spans="1:1" x14ac:dyDescent="0.2">
      <c r="A326" s="552"/>
    </row>
    <row r="327" spans="1:1" x14ac:dyDescent="0.2">
      <c r="A327" s="552"/>
    </row>
    <row r="328" spans="1:1" x14ac:dyDescent="0.2">
      <c r="A328" s="552"/>
    </row>
    <row r="329" spans="1:1" x14ac:dyDescent="0.2">
      <c r="A329" s="552"/>
    </row>
    <row r="330" spans="1:1" x14ac:dyDescent="0.2">
      <c r="A330" s="552"/>
    </row>
    <row r="331" spans="1:1" x14ac:dyDescent="0.2">
      <c r="A331" s="552"/>
    </row>
    <row r="332" spans="1:1" x14ac:dyDescent="0.2">
      <c r="A332" s="552"/>
    </row>
    <row r="333" spans="1:1" x14ac:dyDescent="0.2">
      <c r="A333" s="552"/>
    </row>
    <row r="334" spans="1:1" x14ac:dyDescent="0.2">
      <c r="A334" s="552"/>
    </row>
    <row r="335" spans="1:1" x14ac:dyDescent="0.2">
      <c r="A335" s="552"/>
    </row>
    <row r="336" spans="1:1" x14ac:dyDescent="0.2">
      <c r="A336" s="552"/>
    </row>
    <row r="337" spans="1:1" x14ac:dyDescent="0.2">
      <c r="A337" s="552"/>
    </row>
    <row r="338" spans="1:1" x14ac:dyDescent="0.2">
      <c r="A338" s="552"/>
    </row>
    <row r="339" spans="1:1" x14ac:dyDescent="0.2">
      <c r="A339" s="552"/>
    </row>
    <row r="340" spans="1:1" x14ac:dyDescent="0.2">
      <c r="A340" s="552"/>
    </row>
    <row r="341" spans="1:1" x14ac:dyDescent="0.2">
      <c r="A341" s="552"/>
    </row>
    <row r="342" spans="1:1" x14ac:dyDescent="0.2">
      <c r="A342" s="552"/>
    </row>
    <row r="343" spans="1:1" x14ac:dyDescent="0.2">
      <c r="A343" s="552"/>
    </row>
    <row r="344" spans="1:1" x14ac:dyDescent="0.2">
      <c r="A344" s="552"/>
    </row>
    <row r="345" spans="1:1" x14ac:dyDescent="0.2">
      <c r="A345" s="552"/>
    </row>
    <row r="346" spans="1:1" x14ac:dyDescent="0.2">
      <c r="A346" s="552"/>
    </row>
    <row r="347" spans="1:1" x14ac:dyDescent="0.2">
      <c r="A347" s="552"/>
    </row>
    <row r="348" spans="1:1" x14ac:dyDescent="0.2">
      <c r="A348" s="552"/>
    </row>
    <row r="349" spans="1:1" x14ac:dyDescent="0.2">
      <c r="A349" s="552"/>
    </row>
    <row r="350" spans="1:1" x14ac:dyDescent="0.2">
      <c r="A350" s="552"/>
    </row>
    <row r="351" spans="1:1" x14ac:dyDescent="0.2">
      <c r="A351" s="552"/>
    </row>
    <row r="352" spans="1:1" x14ac:dyDescent="0.2">
      <c r="A352" s="552"/>
    </row>
    <row r="353" spans="1:1" x14ac:dyDescent="0.2">
      <c r="A353" s="552"/>
    </row>
    <row r="354" spans="1:1" x14ac:dyDescent="0.2">
      <c r="A354" s="552"/>
    </row>
    <row r="355" spans="1:1" x14ac:dyDescent="0.2">
      <c r="A355" s="552"/>
    </row>
    <row r="356" spans="1:1" x14ac:dyDescent="0.2">
      <c r="A356" s="552"/>
    </row>
    <row r="357" spans="1:1" x14ac:dyDescent="0.2">
      <c r="A357" s="552"/>
    </row>
    <row r="358" spans="1:1" x14ac:dyDescent="0.2">
      <c r="A358" s="552"/>
    </row>
    <row r="359" spans="1:1" x14ac:dyDescent="0.2">
      <c r="A359" s="552"/>
    </row>
    <row r="360" spans="1:1" x14ac:dyDescent="0.2">
      <c r="A360" s="552"/>
    </row>
    <row r="361" spans="1:1" x14ac:dyDescent="0.2">
      <c r="A361" s="552"/>
    </row>
    <row r="362" spans="1:1" x14ac:dyDescent="0.2">
      <c r="A362" s="552"/>
    </row>
    <row r="363" spans="1:1" x14ac:dyDescent="0.2">
      <c r="A363" s="552"/>
    </row>
    <row r="364" spans="1:1" x14ac:dyDescent="0.2">
      <c r="A364" s="552"/>
    </row>
    <row r="365" spans="1:1" x14ac:dyDescent="0.2">
      <c r="A365" s="552"/>
    </row>
    <row r="366" spans="1:1" x14ac:dyDescent="0.2">
      <c r="A366" s="552"/>
    </row>
    <row r="367" spans="1:1" x14ac:dyDescent="0.2">
      <c r="A367" s="552"/>
    </row>
    <row r="368" spans="1:1" x14ac:dyDescent="0.2">
      <c r="A368" s="552"/>
    </row>
    <row r="369" spans="1:1" x14ac:dyDescent="0.2">
      <c r="A369" s="552"/>
    </row>
    <row r="370" spans="1:1" x14ac:dyDescent="0.2">
      <c r="A370" s="552"/>
    </row>
    <row r="371" spans="1:1" x14ac:dyDescent="0.2">
      <c r="A371" s="552"/>
    </row>
    <row r="372" spans="1:1" x14ac:dyDescent="0.2">
      <c r="A372" s="552"/>
    </row>
    <row r="373" spans="1:1" x14ac:dyDescent="0.2">
      <c r="A373" s="552"/>
    </row>
    <row r="374" spans="1:1" x14ac:dyDescent="0.2">
      <c r="A374" s="552"/>
    </row>
    <row r="375" spans="1:1" x14ac:dyDescent="0.2">
      <c r="A375" s="552"/>
    </row>
    <row r="376" spans="1:1" x14ac:dyDescent="0.2">
      <c r="A376" s="552"/>
    </row>
    <row r="377" spans="1:1" x14ac:dyDescent="0.2">
      <c r="A377" s="552"/>
    </row>
    <row r="378" spans="1:1" x14ac:dyDescent="0.2">
      <c r="A378" s="552"/>
    </row>
    <row r="379" spans="1:1" x14ac:dyDescent="0.2">
      <c r="A379" s="552"/>
    </row>
    <row r="380" spans="1:1" x14ac:dyDescent="0.2">
      <c r="A380" s="552"/>
    </row>
    <row r="381" spans="1:1" x14ac:dyDescent="0.2">
      <c r="A381" s="552"/>
    </row>
    <row r="382" spans="1:1" x14ac:dyDescent="0.2">
      <c r="A382" s="552"/>
    </row>
    <row r="383" spans="1:1" x14ac:dyDescent="0.2">
      <c r="A383" s="552"/>
    </row>
    <row r="384" spans="1:1" x14ac:dyDescent="0.2">
      <c r="A384" s="552"/>
    </row>
    <row r="385" spans="1:1" x14ac:dyDescent="0.2">
      <c r="A385" s="552"/>
    </row>
    <row r="386" spans="1:1" x14ac:dyDescent="0.2">
      <c r="A386" s="552"/>
    </row>
    <row r="387" spans="1:1" x14ac:dyDescent="0.2">
      <c r="A387" s="552"/>
    </row>
    <row r="388" spans="1:1" x14ac:dyDescent="0.2">
      <c r="A388" s="552"/>
    </row>
    <row r="389" spans="1:1" x14ac:dyDescent="0.2">
      <c r="A389" s="552"/>
    </row>
    <row r="390" spans="1:1" x14ac:dyDescent="0.2">
      <c r="A390" s="552"/>
    </row>
    <row r="391" spans="1:1" x14ac:dyDescent="0.2">
      <c r="A391" s="552"/>
    </row>
    <row r="392" spans="1:1" x14ac:dyDescent="0.2">
      <c r="A392" s="552"/>
    </row>
    <row r="393" spans="1:1" x14ac:dyDescent="0.2">
      <c r="A393" s="552"/>
    </row>
    <row r="394" spans="1:1" x14ac:dyDescent="0.2">
      <c r="A394" s="552"/>
    </row>
    <row r="395" spans="1:1" x14ac:dyDescent="0.2">
      <c r="A395" s="552"/>
    </row>
    <row r="396" spans="1:1" x14ac:dyDescent="0.2">
      <c r="A396" s="552"/>
    </row>
    <row r="397" spans="1:1" x14ac:dyDescent="0.2">
      <c r="A397" s="552"/>
    </row>
    <row r="398" spans="1:1" x14ac:dyDescent="0.2">
      <c r="A398" s="552"/>
    </row>
    <row r="399" spans="1:1" x14ac:dyDescent="0.2">
      <c r="A399" s="552"/>
    </row>
    <row r="400" spans="1:1" x14ac:dyDescent="0.2">
      <c r="A400" s="552"/>
    </row>
    <row r="401" spans="1:1" x14ac:dyDescent="0.2">
      <c r="A401" s="552"/>
    </row>
    <row r="402" spans="1:1" x14ac:dyDescent="0.2">
      <c r="A402" s="552"/>
    </row>
    <row r="403" spans="1:1" x14ac:dyDescent="0.2">
      <c r="A403" s="552"/>
    </row>
    <row r="404" spans="1:1" x14ac:dyDescent="0.2">
      <c r="A404" s="552"/>
    </row>
    <row r="405" spans="1:1" x14ac:dyDescent="0.2">
      <c r="A405" s="552"/>
    </row>
    <row r="406" spans="1:1" x14ac:dyDescent="0.2">
      <c r="A406" s="552"/>
    </row>
    <row r="407" spans="1:1" x14ac:dyDescent="0.2">
      <c r="A407" s="552"/>
    </row>
    <row r="408" spans="1:1" x14ac:dyDescent="0.2">
      <c r="A408" s="552"/>
    </row>
    <row r="409" spans="1:1" x14ac:dyDescent="0.2">
      <c r="A409" s="552"/>
    </row>
    <row r="410" spans="1:1" x14ac:dyDescent="0.2">
      <c r="A410" s="552"/>
    </row>
    <row r="411" spans="1:1" x14ac:dyDescent="0.2">
      <c r="A411" s="552"/>
    </row>
    <row r="412" spans="1:1" x14ac:dyDescent="0.2">
      <c r="A412" s="552"/>
    </row>
    <row r="413" spans="1:1" x14ac:dyDescent="0.2">
      <c r="A413" s="552"/>
    </row>
    <row r="414" spans="1:1" x14ac:dyDescent="0.2">
      <c r="A414" s="552"/>
    </row>
    <row r="415" spans="1:1" x14ac:dyDescent="0.2">
      <c r="A415" s="552"/>
    </row>
    <row r="416" spans="1:1" x14ac:dyDescent="0.2">
      <c r="A416" s="552"/>
    </row>
    <row r="417" spans="1:1" x14ac:dyDescent="0.2">
      <c r="A417" s="552"/>
    </row>
    <row r="418" spans="1:1" x14ac:dyDescent="0.2">
      <c r="A418" s="552"/>
    </row>
    <row r="419" spans="1:1" x14ac:dyDescent="0.2">
      <c r="A419" s="552"/>
    </row>
    <row r="420" spans="1:1" x14ac:dyDescent="0.2">
      <c r="A420" s="552"/>
    </row>
    <row r="421" spans="1:1" x14ac:dyDescent="0.2">
      <c r="A421" s="552"/>
    </row>
    <row r="422" spans="1:1" x14ac:dyDescent="0.2">
      <c r="A422" s="552"/>
    </row>
    <row r="423" spans="1:1" x14ac:dyDescent="0.2">
      <c r="A423" s="552"/>
    </row>
    <row r="424" spans="1:1" x14ac:dyDescent="0.2">
      <c r="A424" s="552"/>
    </row>
    <row r="425" spans="1:1" x14ac:dyDescent="0.2">
      <c r="A425" s="552"/>
    </row>
    <row r="426" spans="1:1" x14ac:dyDescent="0.2">
      <c r="A426" s="552"/>
    </row>
    <row r="427" spans="1:1" x14ac:dyDescent="0.2">
      <c r="A427" s="552"/>
    </row>
    <row r="428" spans="1:1" x14ac:dyDescent="0.2">
      <c r="A428" s="552"/>
    </row>
    <row r="429" spans="1:1" x14ac:dyDescent="0.2">
      <c r="A429" s="552"/>
    </row>
    <row r="430" spans="1:1" x14ac:dyDescent="0.2">
      <c r="A430" s="552"/>
    </row>
    <row r="431" spans="1:1" x14ac:dyDescent="0.2">
      <c r="A431" s="552"/>
    </row>
    <row r="432" spans="1:1" x14ac:dyDescent="0.2">
      <c r="A432" s="552"/>
    </row>
    <row r="433" spans="1:1" x14ac:dyDescent="0.2">
      <c r="A433" s="552"/>
    </row>
    <row r="434" spans="1:1" x14ac:dyDescent="0.2">
      <c r="A434" s="552"/>
    </row>
    <row r="435" spans="1:1" x14ac:dyDescent="0.2">
      <c r="A435" s="552"/>
    </row>
    <row r="436" spans="1:1" x14ac:dyDescent="0.2">
      <c r="A436" s="552"/>
    </row>
    <row r="437" spans="1:1" x14ac:dyDescent="0.2">
      <c r="A437" s="552"/>
    </row>
    <row r="438" spans="1:1" x14ac:dyDescent="0.2">
      <c r="A438" s="552"/>
    </row>
    <row r="439" spans="1:1" x14ac:dyDescent="0.2">
      <c r="A439" s="552"/>
    </row>
    <row r="440" spans="1:1" x14ac:dyDescent="0.2">
      <c r="A440" s="552"/>
    </row>
    <row r="441" spans="1:1" x14ac:dyDescent="0.2">
      <c r="A441" s="552"/>
    </row>
    <row r="442" spans="1:1" x14ac:dyDescent="0.2">
      <c r="A442" s="552"/>
    </row>
    <row r="443" spans="1:1" x14ac:dyDescent="0.2">
      <c r="A443" s="552"/>
    </row>
    <row r="444" spans="1:1" x14ac:dyDescent="0.2">
      <c r="A444" s="552"/>
    </row>
    <row r="445" spans="1:1" x14ac:dyDescent="0.2">
      <c r="A445" s="552"/>
    </row>
    <row r="446" spans="1:1" x14ac:dyDescent="0.2">
      <c r="A446" s="552"/>
    </row>
    <row r="447" spans="1:1" x14ac:dyDescent="0.2">
      <c r="A447" s="552"/>
    </row>
    <row r="448" spans="1:1" x14ac:dyDescent="0.2">
      <c r="A448" s="552"/>
    </row>
    <row r="449" spans="1:1" x14ac:dyDescent="0.2">
      <c r="A449" s="552"/>
    </row>
    <row r="450" spans="1:1" x14ac:dyDescent="0.2">
      <c r="A450" s="552"/>
    </row>
    <row r="451" spans="1:1" x14ac:dyDescent="0.2">
      <c r="A451" s="552"/>
    </row>
    <row r="452" spans="1:1" x14ac:dyDescent="0.2">
      <c r="A452" s="552"/>
    </row>
    <row r="453" spans="1:1" x14ac:dyDescent="0.2">
      <c r="A453" s="552"/>
    </row>
    <row r="454" spans="1:1" x14ac:dyDescent="0.2">
      <c r="A454" s="552"/>
    </row>
    <row r="455" spans="1:1" x14ac:dyDescent="0.2">
      <c r="A455" s="552"/>
    </row>
    <row r="456" spans="1:1" x14ac:dyDescent="0.2">
      <c r="A456" s="552"/>
    </row>
    <row r="457" spans="1:1" x14ac:dyDescent="0.2">
      <c r="A457" s="552"/>
    </row>
    <row r="458" spans="1:1" x14ac:dyDescent="0.2">
      <c r="A458" s="552"/>
    </row>
    <row r="459" spans="1:1" x14ac:dyDescent="0.2">
      <c r="A459" s="552"/>
    </row>
    <row r="460" spans="1:1" x14ac:dyDescent="0.2">
      <c r="A460" s="552"/>
    </row>
    <row r="461" spans="1:1" x14ac:dyDescent="0.2">
      <c r="A461" s="552"/>
    </row>
    <row r="462" spans="1:1" x14ac:dyDescent="0.2">
      <c r="A462" s="552"/>
    </row>
    <row r="463" spans="1:1" x14ac:dyDescent="0.2">
      <c r="A463" s="552"/>
    </row>
    <row r="464" spans="1:1" x14ac:dyDescent="0.2">
      <c r="A464" s="552"/>
    </row>
    <row r="465" spans="1:1" x14ac:dyDescent="0.2">
      <c r="A465" s="552"/>
    </row>
    <row r="466" spans="1:1" x14ac:dyDescent="0.2">
      <c r="A466" s="552"/>
    </row>
    <row r="467" spans="1:1" x14ac:dyDescent="0.2">
      <c r="A467" s="552"/>
    </row>
    <row r="468" spans="1:1" x14ac:dyDescent="0.2">
      <c r="A468" s="552"/>
    </row>
    <row r="469" spans="1:1" x14ac:dyDescent="0.2">
      <c r="A469" s="552"/>
    </row>
    <row r="470" spans="1:1" x14ac:dyDescent="0.2">
      <c r="A470" s="552"/>
    </row>
    <row r="471" spans="1:1" x14ac:dyDescent="0.2">
      <c r="A471" s="552"/>
    </row>
    <row r="472" spans="1:1" x14ac:dyDescent="0.2">
      <c r="A472" s="552"/>
    </row>
    <row r="473" spans="1:1" x14ac:dyDescent="0.2">
      <c r="A473" s="552"/>
    </row>
    <row r="474" spans="1:1" x14ac:dyDescent="0.2">
      <c r="A474" s="552"/>
    </row>
    <row r="475" spans="1:1" x14ac:dyDescent="0.2">
      <c r="A475" s="552"/>
    </row>
    <row r="476" spans="1:1" x14ac:dyDescent="0.2">
      <c r="A476" s="552"/>
    </row>
    <row r="477" spans="1:1" x14ac:dyDescent="0.2">
      <c r="A477" s="552"/>
    </row>
    <row r="478" spans="1:1" x14ac:dyDescent="0.2">
      <c r="A478" s="552"/>
    </row>
    <row r="479" spans="1:1" x14ac:dyDescent="0.2">
      <c r="A479" s="552"/>
    </row>
    <row r="480" spans="1:1" x14ac:dyDescent="0.2">
      <c r="A480" s="552"/>
    </row>
    <row r="481" spans="1:1" x14ac:dyDescent="0.2">
      <c r="A481" s="552"/>
    </row>
    <row r="482" spans="1:1" x14ac:dyDescent="0.2">
      <c r="A482" s="552"/>
    </row>
    <row r="483" spans="1:1" x14ac:dyDescent="0.2">
      <c r="A483" s="552"/>
    </row>
    <row r="484" spans="1:1" x14ac:dyDescent="0.2">
      <c r="A484" s="552"/>
    </row>
    <row r="485" spans="1:1" x14ac:dyDescent="0.2">
      <c r="A485" s="552"/>
    </row>
    <row r="486" spans="1:1" x14ac:dyDescent="0.2">
      <c r="A486" s="552"/>
    </row>
    <row r="487" spans="1:1" x14ac:dyDescent="0.2">
      <c r="A487" s="552"/>
    </row>
    <row r="488" spans="1:1" x14ac:dyDescent="0.2">
      <c r="A488" s="552"/>
    </row>
    <row r="489" spans="1:1" x14ac:dyDescent="0.2">
      <c r="A489" s="552"/>
    </row>
    <row r="490" spans="1:1" x14ac:dyDescent="0.2">
      <c r="A490" s="552"/>
    </row>
    <row r="491" spans="1:1" x14ac:dyDescent="0.2">
      <c r="A491" s="552"/>
    </row>
    <row r="492" spans="1:1" x14ac:dyDescent="0.2">
      <c r="A492" s="552"/>
    </row>
    <row r="493" spans="1:1" x14ac:dyDescent="0.2">
      <c r="A493" s="552"/>
    </row>
    <row r="494" spans="1:1" x14ac:dyDescent="0.2">
      <c r="A494" s="552"/>
    </row>
    <row r="495" spans="1:1" x14ac:dyDescent="0.2">
      <c r="A495" s="552"/>
    </row>
    <row r="496" spans="1:1" x14ac:dyDescent="0.2">
      <c r="A496" s="552"/>
    </row>
    <row r="497" spans="1:1" x14ac:dyDescent="0.2">
      <c r="A497" s="552"/>
    </row>
    <row r="498" spans="1:1" x14ac:dyDescent="0.2">
      <c r="A498" s="552"/>
    </row>
    <row r="499" spans="1:1" x14ac:dyDescent="0.2">
      <c r="A499" s="552"/>
    </row>
    <row r="500" spans="1:1" x14ac:dyDescent="0.2">
      <c r="A500" s="552"/>
    </row>
    <row r="501" spans="1:1" x14ac:dyDescent="0.2">
      <c r="A501" s="552"/>
    </row>
    <row r="502" spans="1:1" x14ac:dyDescent="0.2">
      <c r="A502" s="552"/>
    </row>
    <row r="503" spans="1:1" x14ac:dyDescent="0.2">
      <c r="A503" s="552"/>
    </row>
    <row r="504" spans="1:1" x14ac:dyDescent="0.2">
      <c r="A504" s="552"/>
    </row>
    <row r="505" spans="1:1" x14ac:dyDescent="0.2">
      <c r="A505" s="552"/>
    </row>
    <row r="506" spans="1:1" x14ac:dyDescent="0.2">
      <c r="A506" s="552"/>
    </row>
    <row r="507" spans="1:1" x14ac:dyDescent="0.2">
      <c r="A507" s="552"/>
    </row>
    <row r="508" spans="1:1" x14ac:dyDescent="0.2">
      <c r="A508" s="552"/>
    </row>
    <row r="509" spans="1:1" x14ac:dyDescent="0.2">
      <c r="A509" s="552"/>
    </row>
    <row r="510" spans="1:1" x14ac:dyDescent="0.2">
      <c r="A510" s="552"/>
    </row>
    <row r="511" spans="1:1" x14ac:dyDescent="0.2">
      <c r="A511" s="552"/>
    </row>
    <row r="512" spans="1:1" x14ac:dyDescent="0.2">
      <c r="A512" s="552"/>
    </row>
    <row r="513" spans="1:1" x14ac:dyDescent="0.2">
      <c r="A513" s="552"/>
    </row>
    <row r="514" spans="1:1" x14ac:dyDescent="0.2">
      <c r="A514" s="552"/>
    </row>
    <row r="515" spans="1:1" x14ac:dyDescent="0.2">
      <c r="A515" s="552"/>
    </row>
    <row r="516" spans="1:1" x14ac:dyDescent="0.2">
      <c r="A516" s="552"/>
    </row>
    <row r="517" spans="1:1" x14ac:dyDescent="0.2">
      <c r="A517" s="552"/>
    </row>
    <row r="518" spans="1:1" x14ac:dyDescent="0.2">
      <c r="A518" s="552"/>
    </row>
    <row r="519" spans="1:1" x14ac:dyDescent="0.2">
      <c r="A519" s="552"/>
    </row>
    <row r="520" spans="1:1" x14ac:dyDescent="0.2">
      <c r="A520" s="552"/>
    </row>
    <row r="521" spans="1:1" x14ac:dyDescent="0.2">
      <c r="A521" s="552"/>
    </row>
    <row r="522" spans="1:1" x14ac:dyDescent="0.2">
      <c r="A522" s="552"/>
    </row>
    <row r="523" spans="1:1" x14ac:dyDescent="0.2">
      <c r="A523" s="552"/>
    </row>
    <row r="524" spans="1:1" x14ac:dyDescent="0.2">
      <c r="A524" s="552"/>
    </row>
    <row r="525" spans="1:1" x14ac:dyDescent="0.2">
      <c r="A525" s="552"/>
    </row>
    <row r="526" spans="1:1" x14ac:dyDescent="0.2">
      <c r="A526" s="552"/>
    </row>
    <row r="527" spans="1:1" x14ac:dyDescent="0.2">
      <c r="A527" s="552"/>
    </row>
    <row r="528" spans="1:1" x14ac:dyDescent="0.2">
      <c r="A528" s="552"/>
    </row>
    <row r="529" spans="1:1" x14ac:dyDescent="0.2">
      <c r="A529" s="552"/>
    </row>
    <row r="530" spans="1:1" x14ac:dyDescent="0.2">
      <c r="A530" s="552"/>
    </row>
    <row r="531" spans="1:1" x14ac:dyDescent="0.2">
      <c r="A531" s="552"/>
    </row>
    <row r="532" spans="1:1" x14ac:dyDescent="0.2">
      <c r="A532" s="552"/>
    </row>
    <row r="533" spans="1:1" x14ac:dyDescent="0.2">
      <c r="A533" s="552"/>
    </row>
    <row r="534" spans="1:1" x14ac:dyDescent="0.2">
      <c r="A534" s="552"/>
    </row>
    <row r="535" spans="1:1" x14ac:dyDescent="0.2">
      <c r="A535" s="552"/>
    </row>
    <row r="536" spans="1:1" x14ac:dyDescent="0.2">
      <c r="A536" s="552"/>
    </row>
    <row r="537" spans="1:1" x14ac:dyDescent="0.2">
      <c r="A537" s="552"/>
    </row>
    <row r="538" spans="1:1" x14ac:dyDescent="0.2">
      <c r="A538" s="552"/>
    </row>
    <row r="539" spans="1:1" x14ac:dyDescent="0.2">
      <c r="A539" s="552"/>
    </row>
    <row r="540" spans="1:1" x14ac:dyDescent="0.2">
      <c r="A540" s="552"/>
    </row>
    <row r="541" spans="1:1" x14ac:dyDescent="0.2">
      <c r="A541" s="552"/>
    </row>
    <row r="542" spans="1:1" x14ac:dyDescent="0.2">
      <c r="A542" s="552"/>
    </row>
    <row r="543" spans="1:1" x14ac:dyDescent="0.2">
      <c r="A543" s="552"/>
    </row>
    <row r="544" spans="1:1" x14ac:dyDescent="0.2">
      <c r="A544" s="552"/>
    </row>
    <row r="545" spans="1:1" x14ac:dyDescent="0.2">
      <c r="A545" s="552"/>
    </row>
    <row r="546" spans="1:1" x14ac:dyDescent="0.2">
      <c r="A546" s="552"/>
    </row>
    <row r="547" spans="1:1" x14ac:dyDescent="0.2">
      <c r="A547" s="552"/>
    </row>
    <row r="548" spans="1:1" x14ac:dyDescent="0.2">
      <c r="A548" s="552"/>
    </row>
    <row r="549" spans="1:1" x14ac:dyDescent="0.2">
      <c r="A549" s="552"/>
    </row>
    <row r="550" spans="1:1" x14ac:dyDescent="0.2">
      <c r="A550" s="552"/>
    </row>
    <row r="551" spans="1:1" x14ac:dyDescent="0.2">
      <c r="A551" s="552"/>
    </row>
    <row r="552" spans="1:1" x14ac:dyDescent="0.2">
      <c r="A552" s="552"/>
    </row>
    <row r="553" spans="1:1" x14ac:dyDescent="0.2">
      <c r="A553" s="552"/>
    </row>
    <row r="554" spans="1:1" x14ac:dyDescent="0.2">
      <c r="A554" s="552"/>
    </row>
    <row r="555" spans="1:1" x14ac:dyDescent="0.2">
      <c r="A555" s="552"/>
    </row>
    <row r="556" spans="1:1" x14ac:dyDescent="0.2">
      <c r="A556" s="552"/>
    </row>
    <row r="557" spans="1:1" x14ac:dyDescent="0.2">
      <c r="A557" s="552"/>
    </row>
    <row r="558" spans="1:1" x14ac:dyDescent="0.2">
      <c r="A558" s="552"/>
    </row>
    <row r="559" spans="1:1" x14ac:dyDescent="0.2">
      <c r="A559" s="552"/>
    </row>
    <row r="560" spans="1:1" x14ac:dyDescent="0.2">
      <c r="A560" s="552"/>
    </row>
    <row r="561" spans="1:1" x14ac:dyDescent="0.2">
      <c r="A561" s="552"/>
    </row>
    <row r="562" spans="1:1" x14ac:dyDescent="0.2">
      <c r="A562" s="552"/>
    </row>
    <row r="563" spans="1:1" x14ac:dyDescent="0.2">
      <c r="A563" s="552"/>
    </row>
    <row r="564" spans="1:1" x14ac:dyDescent="0.2">
      <c r="A564" s="552"/>
    </row>
    <row r="565" spans="1:1" x14ac:dyDescent="0.2">
      <c r="A565" s="552"/>
    </row>
    <row r="566" spans="1:1" x14ac:dyDescent="0.2">
      <c r="A566" s="552"/>
    </row>
    <row r="567" spans="1:1" x14ac:dyDescent="0.2">
      <c r="A567" s="552"/>
    </row>
    <row r="568" spans="1:1" x14ac:dyDescent="0.2">
      <c r="A568" s="552"/>
    </row>
    <row r="569" spans="1:1" x14ac:dyDescent="0.2">
      <c r="A569" s="552"/>
    </row>
    <row r="570" spans="1:1" x14ac:dyDescent="0.2">
      <c r="A570" s="552"/>
    </row>
    <row r="571" spans="1:1" x14ac:dyDescent="0.2">
      <c r="A571" s="552"/>
    </row>
    <row r="572" spans="1:1" x14ac:dyDescent="0.2">
      <c r="A572" s="552"/>
    </row>
    <row r="573" spans="1:1" x14ac:dyDescent="0.2">
      <c r="A573" s="552"/>
    </row>
    <row r="574" spans="1:1" x14ac:dyDescent="0.2">
      <c r="A574" s="552"/>
    </row>
    <row r="575" spans="1:1" x14ac:dyDescent="0.2">
      <c r="A575" s="552"/>
    </row>
    <row r="576" spans="1:1" x14ac:dyDescent="0.2">
      <c r="A576" s="552"/>
    </row>
    <row r="577" spans="1:1" x14ac:dyDescent="0.2">
      <c r="A577" s="552"/>
    </row>
    <row r="578" spans="1:1" x14ac:dyDescent="0.2">
      <c r="A578" s="552"/>
    </row>
    <row r="579" spans="1:1" x14ac:dyDescent="0.2">
      <c r="A579" s="552"/>
    </row>
    <row r="580" spans="1:1" x14ac:dyDescent="0.2">
      <c r="A580" s="552"/>
    </row>
    <row r="581" spans="1:1" x14ac:dyDescent="0.2">
      <c r="A581" s="552"/>
    </row>
    <row r="582" spans="1:1" x14ac:dyDescent="0.2">
      <c r="A582" s="552"/>
    </row>
    <row r="583" spans="1:1" x14ac:dyDescent="0.2">
      <c r="A583" s="552"/>
    </row>
    <row r="584" spans="1:1" x14ac:dyDescent="0.2">
      <c r="A584" s="552"/>
    </row>
    <row r="585" spans="1:1" x14ac:dyDescent="0.2">
      <c r="A585" s="552"/>
    </row>
    <row r="586" spans="1:1" x14ac:dyDescent="0.2">
      <c r="A586" s="552"/>
    </row>
    <row r="587" spans="1:1" x14ac:dyDescent="0.2">
      <c r="A587" s="552"/>
    </row>
    <row r="588" spans="1:1" x14ac:dyDescent="0.2">
      <c r="A588" s="552"/>
    </row>
    <row r="589" spans="1:1" x14ac:dyDescent="0.2">
      <c r="A589" s="552"/>
    </row>
    <row r="590" spans="1:1" x14ac:dyDescent="0.2">
      <c r="A590" s="552"/>
    </row>
    <row r="591" spans="1:1" x14ac:dyDescent="0.2">
      <c r="A591" s="552"/>
    </row>
    <row r="592" spans="1:1" x14ac:dyDescent="0.2">
      <c r="A592" s="552"/>
    </row>
    <row r="593" spans="1:1" x14ac:dyDescent="0.2">
      <c r="A593" s="552"/>
    </row>
    <row r="594" spans="1:1" x14ac:dyDescent="0.2">
      <c r="A594" s="552"/>
    </row>
    <row r="595" spans="1:1" x14ac:dyDescent="0.2">
      <c r="A595" s="552"/>
    </row>
    <row r="596" spans="1:1" x14ac:dyDescent="0.2">
      <c r="A596" s="552"/>
    </row>
    <row r="597" spans="1:1" x14ac:dyDescent="0.2">
      <c r="A597" s="552"/>
    </row>
    <row r="598" spans="1:1" x14ac:dyDescent="0.2">
      <c r="A598" s="552"/>
    </row>
    <row r="599" spans="1:1" x14ac:dyDescent="0.2">
      <c r="A599" s="552"/>
    </row>
    <row r="600" spans="1:1" x14ac:dyDescent="0.2">
      <c r="A600" s="552"/>
    </row>
    <row r="601" spans="1:1" x14ac:dyDescent="0.2">
      <c r="A601" s="552"/>
    </row>
    <row r="602" spans="1:1" x14ac:dyDescent="0.2">
      <c r="A602" s="552"/>
    </row>
    <row r="603" spans="1:1" x14ac:dyDescent="0.2">
      <c r="A603" s="552"/>
    </row>
    <row r="604" spans="1:1" x14ac:dyDescent="0.2">
      <c r="A604" s="552"/>
    </row>
    <row r="605" spans="1:1" x14ac:dyDescent="0.2">
      <c r="A605" s="552"/>
    </row>
    <row r="606" spans="1:1" x14ac:dyDescent="0.2">
      <c r="A606" s="552"/>
    </row>
    <row r="607" spans="1:1" x14ac:dyDescent="0.2">
      <c r="A607" s="552"/>
    </row>
    <row r="608" spans="1:1" x14ac:dyDescent="0.2">
      <c r="A608" s="552"/>
    </row>
    <row r="609" spans="1:1" x14ac:dyDescent="0.2">
      <c r="A609" s="552"/>
    </row>
    <row r="610" spans="1:1" x14ac:dyDescent="0.2">
      <c r="A610" s="552"/>
    </row>
    <row r="611" spans="1:1" x14ac:dyDescent="0.2">
      <c r="A611" s="552"/>
    </row>
    <row r="612" spans="1:1" x14ac:dyDescent="0.2">
      <c r="A612" s="552"/>
    </row>
    <row r="613" spans="1:1" x14ac:dyDescent="0.2">
      <c r="A613" s="552"/>
    </row>
    <row r="614" spans="1:1" x14ac:dyDescent="0.2">
      <c r="A614" s="552"/>
    </row>
    <row r="615" spans="1:1" x14ac:dyDescent="0.2">
      <c r="A615" s="552"/>
    </row>
    <row r="616" spans="1:1" x14ac:dyDescent="0.2">
      <c r="A616" s="552"/>
    </row>
    <row r="617" spans="1:1" x14ac:dyDescent="0.2">
      <c r="A617" s="552"/>
    </row>
    <row r="618" spans="1:1" x14ac:dyDescent="0.2">
      <c r="A618" s="552"/>
    </row>
    <row r="619" spans="1:1" x14ac:dyDescent="0.2">
      <c r="A619" s="552"/>
    </row>
    <row r="620" spans="1:1" x14ac:dyDescent="0.2">
      <c r="A620" s="552"/>
    </row>
    <row r="621" spans="1:1" x14ac:dyDescent="0.2">
      <c r="A621" s="552"/>
    </row>
    <row r="622" spans="1:1" x14ac:dyDescent="0.2">
      <c r="A622" s="552"/>
    </row>
    <row r="623" spans="1:1" x14ac:dyDescent="0.2">
      <c r="A623" s="552"/>
    </row>
    <row r="624" spans="1:1" x14ac:dyDescent="0.2">
      <c r="A624" s="552"/>
    </row>
    <row r="625" spans="1:1" x14ac:dyDescent="0.2">
      <c r="A625" s="552"/>
    </row>
    <row r="626" spans="1:1" x14ac:dyDescent="0.2">
      <c r="A626" s="552"/>
    </row>
    <row r="627" spans="1:1" x14ac:dyDescent="0.2">
      <c r="A627" s="552"/>
    </row>
    <row r="628" spans="1:1" x14ac:dyDescent="0.2">
      <c r="A628" s="552"/>
    </row>
    <row r="629" spans="1:1" x14ac:dyDescent="0.2">
      <c r="A629" s="552"/>
    </row>
    <row r="630" spans="1:1" x14ac:dyDescent="0.2">
      <c r="A630" s="552"/>
    </row>
    <row r="631" spans="1:1" x14ac:dyDescent="0.2">
      <c r="A631" s="552"/>
    </row>
    <row r="632" spans="1:1" x14ac:dyDescent="0.2">
      <c r="A632" s="552"/>
    </row>
    <row r="633" spans="1:1" x14ac:dyDescent="0.2">
      <c r="A633" s="552"/>
    </row>
    <row r="634" spans="1:1" x14ac:dyDescent="0.2">
      <c r="A634" s="552"/>
    </row>
    <row r="635" spans="1:1" x14ac:dyDescent="0.2">
      <c r="A635" s="552"/>
    </row>
    <row r="636" spans="1:1" x14ac:dyDescent="0.2">
      <c r="A636" s="552"/>
    </row>
    <row r="637" spans="1:1" x14ac:dyDescent="0.2">
      <c r="A637" s="552"/>
    </row>
    <row r="638" spans="1:1" x14ac:dyDescent="0.2">
      <c r="A638" s="552"/>
    </row>
    <row r="639" spans="1:1" x14ac:dyDescent="0.2">
      <c r="A639" s="552"/>
    </row>
    <row r="640" spans="1:1" x14ac:dyDescent="0.2">
      <c r="A640" s="552"/>
    </row>
    <row r="641" spans="1:1" x14ac:dyDescent="0.2">
      <c r="A641" s="552"/>
    </row>
    <row r="642" spans="1:1" x14ac:dyDescent="0.2">
      <c r="A642" s="552"/>
    </row>
    <row r="643" spans="1:1" x14ac:dyDescent="0.2">
      <c r="A643" s="552"/>
    </row>
    <row r="644" spans="1:1" x14ac:dyDescent="0.2">
      <c r="A644" s="552"/>
    </row>
    <row r="645" spans="1:1" x14ac:dyDescent="0.2">
      <c r="A645" s="552"/>
    </row>
    <row r="646" spans="1:1" x14ac:dyDescent="0.2">
      <c r="A646" s="552"/>
    </row>
    <row r="647" spans="1:1" x14ac:dyDescent="0.2">
      <c r="A647" s="552"/>
    </row>
    <row r="648" spans="1:1" x14ac:dyDescent="0.2">
      <c r="A648" s="552"/>
    </row>
    <row r="649" spans="1:1" x14ac:dyDescent="0.2">
      <c r="A649" s="552"/>
    </row>
    <row r="650" spans="1:1" x14ac:dyDescent="0.2">
      <c r="A650" s="552"/>
    </row>
    <row r="651" spans="1:1" x14ac:dyDescent="0.2">
      <c r="A651" s="552"/>
    </row>
    <row r="652" spans="1:1" x14ac:dyDescent="0.2">
      <c r="A652" s="552"/>
    </row>
    <row r="653" spans="1:1" x14ac:dyDescent="0.2">
      <c r="A653" s="552"/>
    </row>
    <row r="654" spans="1:1" x14ac:dyDescent="0.2">
      <c r="A654" s="552"/>
    </row>
    <row r="655" spans="1:1" x14ac:dyDescent="0.2">
      <c r="A655" s="552"/>
    </row>
    <row r="656" spans="1:1" x14ac:dyDescent="0.2">
      <c r="A656" s="552"/>
    </row>
    <row r="657" spans="1:1" x14ac:dyDescent="0.2">
      <c r="A657" s="552"/>
    </row>
    <row r="658" spans="1:1" x14ac:dyDescent="0.2">
      <c r="A658" s="552"/>
    </row>
    <row r="659" spans="1:1" x14ac:dyDescent="0.2">
      <c r="A659" s="552"/>
    </row>
    <row r="660" spans="1:1" x14ac:dyDescent="0.2">
      <c r="A660" s="552"/>
    </row>
    <row r="661" spans="1:1" x14ac:dyDescent="0.2">
      <c r="A661" s="552"/>
    </row>
    <row r="662" spans="1:1" x14ac:dyDescent="0.2">
      <c r="A662" s="552"/>
    </row>
    <row r="663" spans="1:1" x14ac:dyDescent="0.2">
      <c r="A663" s="552"/>
    </row>
    <row r="664" spans="1:1" x14ac:dyDescent="0.2">
      <c r="A664" s="552"/>
    </row>
    <row r="665" spans="1:1" x14ac:dyDescent="0.2">
      <c r="A665" s="552"/>
    </row>
    <row r="666" spans="1:1" x14ac:dyDescent="0.2">
      <c r="A666" s="552"/>
    </row>
    <row r="667" spans="1:1" x14ac:dyDescent="0.2">
      <c r="A667" s="552"/>
    </row>
    <row r="668" spans="1:1" x14ac:dyDescent="0.2">
      <c r="A668" s="552"/>
    </row>
    <row r="669" spans="1:1" x14ac:dyDescent="0.2">
      <c r="A669" s="552"/>
    </row>
    <row r="670" spans="1:1" x14ac:dyDescent="0.2">
      <c r="A670" s="552"/>
    </row>
    <row r="671" spans="1:1" x14ac:dyDescent="0.2">
      <c r="A671" s="552"/>
    </row>
    <row r="672" spans="1:1" x14ac:dyDescent="0.2">
      <c r="A672" s="552"/>
    </row>
    <row r="673" spans="1:1" x14ac:dyDescent="0.2">
      <c r="A673" s="552"/>
    </row>
    <row r="674" spans="1:1" x14ac:dyDescent="0.2">
      <c r="A674" s="552"/>
    </row>
    <row r="675" spans="1:1" x14ac:dyDescent="0.2">
      <c r="A675" s="552"/>
    </row>
    <row r="676" spans="1:1" x14ac:dyDescent="0.2">
      <c r="A676" s="552"/>
    </row>
    <row r="677" spans="1:1" x14ac:dyDescent="0.2">
      <c r="A677" s="552"/>
    </row>
    <row r="678" spans="1:1" x14ac:dyDescent="0.2">
      <c r="A678" s="552"/>
    </row>
    <row r="679" spans="1:1" x14ac:dyDescent="0.2">
      <c r="A679" s="552"/>
    </row>
    <row r="680" spans="1:1" x14ac:dyDescent="0.2">
      <c r="A680" s="552"/>
    </row>
    <row r="681" spans="1:1" x14ac:dyDescent="0.2">
      <c r="A681" s="552"/>
    </row>
    <row r="682" spans="1:1" x14ac:dyDescent="0.2">
      <c r="A682" s="552"/>
    </row>
    <row r="683" spans="1:1" x14ac:dyDescent="0.2">
      <c r="A683" s="552"/>
    </row>
    <row r="684" spans="1:1" x14ac:dyDescent="0.2">
      <c r="A684" s="552"/>
    </row>
    <row r="685" spans="1:1" x14ac:dyDescent="0.2">
      <c r="A685" s="552"/>
    </row>
    <row r="686" spans="1:1" x14ac:dyDescent="0.2">
      <c r="A686" s="552"/>
    </row>
    <row r="687" spans="1:1" x14ac:dyDescent="0.2">
      <c r="A687" s="552"/>
    </row>
    <row r="688" spans="1:1" x14ac:dyDescent="0.2">
      <c r="A688" s="552"/>
    </row>
    <row r="689" spans="1:1" x14ac:dyDescent="0.2">
      <c r="A689" s="552"/>
    </row>
    <row r="690" spans="1:1" x14ac:dyDescent="0.2">
      <c r="A690" s="552"/>
    </row>
    <row r="691" spans="1:1" x14ac:dyDescent="0.2">
      <c r="A691" s="552"/>
    </row>
    <row r="692" spans="1:1" x14ac:dyDescent="0.2">
      <c r="A692" s="552"/>
    </row>
    <row r="693" spans="1:1" x14ac:dyDescent="0.2">
      <c r="A693" s="552"/>
    </row>
    <row r="694" spans="1:1" x14ac:dyDescent="0.2">
      <c r="A694" s="552"/>
    </row>
    <row r="695" spans="1:1" x14ac:dyDescent="0.2">
      <c r="A695" s="552"/>
    </row>
    <row r="696" spans="1:1" x14ac:dyDescent="0.2">
      <c r="A696" s="552"/>
    </row>
    <row r="697" spans="1:1" x14ac:dyDescent="0.2">
      <c r="A697" s="552"/>
    </row>
    <row r="698" spans="1:1" x14ac:dyDescent="0.2">
      <c r="A698" s="552"/>
    </row>
    <row r="699" spans="1:1" x14ac:dyDescent="0.2">
      <c r="A699" s="552"/>
    </row>
    <row r="700" spans="1:1" x14ac:dyDescent="0.2">
      <c r="A700" s="552"/>
    </row>
    <row r="701" spans="1:1" x14ac:dyDescent="0.2">
      <c r="A701" s="552"/>
    </row>
    <row r="702" spans="1:1" x14ac:dyDescent="0.2">
      <c r="A702" s="552"/>
    </row>
    <row r="703" spans="1:1" x14ac:dyDescent="0.2">
      <c r="A703" s="552"/>
    </row>
    <row r="704" spans="1:1" x14ac:dyDescent="0.2">
      <c r="A704" s="552"/>
    </row>
    <row r="705" spans="1:1" x14ac:dyDescent="0.2">
      <c r="A705" s="552"/>
    </row>
    <row r="706" spans="1:1" x14ac:dyDescent="0.2">
      <c r="A706" s="552"/>
    </row>
    <row r="707" spans="1:1" x14ac:dyDescent="0.2">
      <c r="A707" s="552"/>
    </row>
    <row r="708" spans="1:1" x14ac:dyDescent="0.2">
      <c r="A708" s="552"/>
    </row>
    <row r="709" spans="1:1" x14ac:dyDescent="0.2">
      <c r="A709" s="552"/>
    </row>
    <row r="710" spans="1:1" x14ac:dyDescent="0.2">
      <c r="A710" s="552"/>
    </row>
    <row r="711" spans="1:1" x14ac:dyDescent="0.2">
      <c r="A711" s="552"/>
    </row>
    <row r="712" spans="1:1" x14ac:dyDescent="0.2">
      <c r="A712" s="552"/>
    </row>
    <row r="713" spans="1:1" x14ac:dyDescent="0.2">
      <c r="A713" s="552"/>
    </row>
    <row r="714" spans="1:1" x14ac:dyDescent="0.2">
      <c r="A714" s="552"/>
    </row>
    <row r="715" spans="1:1" x14ac:dyDescent="0.2">
      <c r="A715" s="552"/>
    </row>
    <row r="716" spans="1:1" x14ac:dyDescent="0.2">
      <c r="A716" s="552"/>
    </row>
    <row r="717" spans="1:1" x14ac:dyDescent="0.2">
      <c r="A717" s="552"/>
    </row>
    <row r="718" spans="1:1" x14ac:dyDescent="0.2">
      <c r="A718" s="552"/>
    </row>
    <row r="719" spans="1:1" x14ac:dyDescent="0.2">
      <c r="A719" s="552"/>
    </row>
    <row r="720" spans="1:1" x14ac:dyDescent="0.2">
      <c r="A720" s="552"/>
    </row>
    <row r="721" spans="1:1" x14ac:dyDescent="0.2">
      <c r="A721" s="552"/>
    </row>
    <row r="722" spans="1:1" x14ac:dyDescent="0.2">
      <c r="A722" s="552"/>
    </row>
    <row r="723" spans="1:1" x14ac:dyDescent="0.2">
      <c r="A723" s="552"/>
    </row>
    <row r="724" spans="1:1" x14ac:dyDescent="0.2">
      <c r="A724" s="552"/>
    </row>
    <row r="725" spans="1:1" x14ac:dyDescent="0.2">
      <c r="A725" s="552"/>
    </row>
    <row r="726" spans="1:1" x14ac:dyDescent="0.2">
      <c r="A726" s="552"/>
    </row>
    <row r="727" spans="1:1" x14ac:dyDescent="0.2">
      <c r="A727" s="552"/>
    </row>
    <row r="728" spans="1:1" x14ac:dyDescent="0.2">
      <c r="A728" s="552"/>
    </row>
    <row r="729" spans="1:1" x14ac:dyDescent="0.2">
      <c r="A729" s="552"/>
    </row>
    <row r="730" spans="1:1" x14ac:dyDescent="0.2">
      <c r="A730" s="552"/>
    </row>
    <row r="731" spans="1:1" x14ac:dyDescent="0.2">
      <c r="A731" s="552"/>
    </row>
    <row r="732" spans="1:1" x14ac:dyDescent="0.2">
      <c r="A732" s="552"/>
    </row>
    <row r="733" spans="1:1" x14ac:dyDescent="0.2">
      <c r="A733" s="552"/>
    </row>
    <row r="734" spans="1:1" x14ac:dyDescent="0.2">
      <c r="A734" s="552"/>
    </row>
    <row r="735" spans="1:1" x14ac:dyDescent="0.2">
      <c r="A735" s="552"/>
    </row>
    <row r="736" spans="1:1" x14ac:dyDescent="0.2">
      <c r="A736" s="552"/>
    </row>
    <row r="737" spans="1:1" x14ac:dyDescent="0.2">
      <c r="A737" s="552"/>
    </row>
    <row r="738" spans="1:1" x14ac:dyDescent="0.2">
      <c r="A738" s="552"/>
    </row>
    <row r="739" spans="1:1" x14ac:dyDescent="0.2">
      <c r="A739" s="552"/>
    </row>
    <row r="740" spans="1:1" x14ac:dyDescent="0.2">
      <c r="A740" s="552"/>
    </row>
    <row r="741" spans="1:1" x14ac:dyDescent="0.2">
      <c r="A741" s="552"/>
    </row>
    <row r="742" spans="1:1" x14ac:dyDescent="0.2">
      <c r="A742" s="552"/>
    </row>
    <row r="743" spans="1:1" x14ac:dyDescent="0.2">
      <c r="A743" s="552"/>
    </row>
    <row r="744" spans="1:1" x14ac:dyDescent="0.2">
      <c r="A744" s="552"/>
    </row>
    <row r="745" spans="1:1" x14ac:dyDescent="0.2">
      <c r="A745" s="552"/>
    </row>
    <row r="746" spans="1:1" x14ac:dyDescent="0.2">
      <c r="A746" s="552"/>
    </row>
    <row r="747" spans="1:1" x14ac:dyDescent="0.2">
      <c r="A747" s="552"/>
    </row>
    <row r="748" spans="1:1" x14ac:dyDescent="0.2">
      <c r="A748" s="552"/>
    </row>
    <row r="749" spans="1:1" x14ac:dyDescent="0.2">
      <c r="A749" s="552"/>
    </row>
    <row r="750" spans="1:1" x14ac:dyDescent="0.2">
      <c r="A750" s="552"/>
    </row>
    <row r="751" spans="1:1" x14ac:dyDescent="0.2">
      <c r="A751" s="552"/>
    </row>
    <row r="752" spans="1:1" x14ac:dyDescent="0.2">
      <c r="A752" s="552"/>
    </row>
    <row r="753" spans="1:1" x14ac:dyDescent="0.2">
      <c r="A753" s="552"/>
    </row>
    <row r="754" spans="1:1" x14ac:dyDescent="0.2">
      <c r="A754" s="552"/>
    </row>
    <row r="755" spans="1:1" x14ac:dyDescent="0.2">
      <c r="A755" s="552"/>
    </row>
    <row r="756" spans="1:1" x14ac:dyDescent="0.2">
      <c r="A756" s="552"/>
    </row>
    <row r="757" spans="1:1" x14ac:dyDescent="0.2">
      <c r="A757" s="552"/>
    </row>
    <row r="758" spans="1:1" x14ac:dyDescent="0.2">
      <c r="A758" s="552"/>
    </row>
    <row r="759" spans="1:1" x14ac:dyDescent="0.2">
      <c r="A759" s="552"/>
    </row>
    <row r="760" spans="1:1" x14ac:dyDescent="0.2">
      <c r="A760" s="552"/>
    </row>
    <row r="761" spans="1:1" x14ac:dyDescent="0.2">
      <c r="A761" s="552"/>
    </row>
    <row r="762" spans="1:1" x14ac:dyDescent="0.2">
      <c r="A762" s="552"/>
    </row>
    <row r="763" spans="1:1" x14ac:dyDescent="0.2">
      <c r="A763" s="552"/>
    </row>
    <row r="764" spans="1:1" x14ac:dyDescent="0.2">
      <c r="A764" s="552"/>
    </row>
    <row r="765" spans="1:1" x14ac:dyDescent="0.2">
      <c r="A765" s="552"/>
    </row>
    <row r="766" spans="1:1" x14ac:dyDescent="0.2">
      <c r="A766" s="552"/>
    </row>
    <row r="767" spans="1:1" x14ac:dyDescent="0.2">
      <c r="A767" s="552"/>
    </row>
    <row r="768" spans="1:1" x14ac:dyDescent="0.2">
      <c r="A768" s="552"/>
    </row>
    <row r="769" spans="1:1" x14ac:dyDescent="0.2">
      <c r="A769" s="552"/>
    </row>
    <row r="770" spans="1:1" x14ac:dyDescent="0.2">
      <c r="A770" s="552"/>
    </row>
    <row r="771" spans="1:1" x14ac:dyDescent="0.2">
      <c r="A771" s="552"/>
    </row>
    <row r="772" spans="1:1" x14ac:dyDescent="0.2">
      <c r="A772" s="552"/>
    </row>
    <row r="773" spans="1:1" x14ac:dyDescent="0.2">
      <c r="A773" s="552"/>
    </row>
    <row r="774" spans="1:1" x14ac:dyDescent="0.2">
      <c r="A774" s="552"/>
    </row>
    <row r="775" spans="1:1" x14ac:dyDescent="0.2">
      <c r="A775" s="552"/>
    </row>
    <row r="776" spans="1:1" x14ac:dyDescent="0.2">
      <c r="A776" s="552"/>
    </row>
    <row r="777" spans="1:1" x14ac:dyDescent="0.2">
      <c r="A777" s="552"/>
    </row>
    <row r="778" spans="1:1" x14ac:dyDescent="0.2">
      <c r="A778" s="552"/>
    </row>
    <row r="779" spans="1:1" x14ac:dyDescent="0.2">
      <c r="A779" s="552"/>
    </row>
    <row r="780" spans="1:1" x14ac:dyDescent="0.2">
      <c r="A780" s="552"/>
    </row>
    <row r="781" spans="1:1" x14ac:dyDescent="0.2">
      <c r="A781" s="552"/>
    </row>
    <row r="782" spans="1:1" x14ac:dyDescent="0.2">
      <c r="A782" s="552"/>
    </row>
    <row r="783" spans="1:1" x14ac:dyDescent="0.2">
      <c r="A783" s="552"/>
    </row>
    <row r="784" spans="1:1" x14ac:dyDescent="0.2">
      <c r="A784" s="552"/>
    </row>
    <row r="785" spans="1:1" x14ac:dyDescent="0.2">
      <c r="A785" s="552"/>
    </row>
    <row r="786" spans="1:1" x14ac:dyDescent="0.2">
      <c r="A786" s="552"/>
    </row>
    <row r="787" spans="1:1" x14ac:dyDescent="0.2">
      <c r="A787" s="552"/>
    </row>
    <row r="788" spans="1:1" x14ac:dyDescent="0.2">
      <c r="A788" s="552"/>
    </row>
    <row r="789" spans="1:1" x14ac:dyDescent="0.2">
      <c r="A789" s="552"/>
    </row>
    <row r="790" spans="1:1" x14ac:dyDescent="0.2">
      <c r="A790" s="552"/>
    </row>
    <row r="791" spans="1:1" x14ac:dyDescent="0.2">
      <c r="A791" s="552"/>
    </row>
    <row r="792" spans="1:1" x14ac:dyDescent="0.2">
      <c r="A792" s="552"/>
    </row>
    <row r="793" spans="1:1" x14ac:dyDescent="0.2">
      <c r="A793" s="552"/>
    </row>
    <row r="794" spans="1:1" x14ac:dyDescent="0.2">
      <c r="A794" s="552"/>
    </row>
    <row r="795" spans="1:1" x14ac:dyDescent="0.2">
      <c r="A795" s="552"/>
    </row>
    <row r="796" spans="1:1" x14ac:dyDescent="0.2">
      <c r="A796" s="552"/>
    </row>
    <row r="797" spans="1:1" x14ac:dyDescent="0.2">
      <c r="A797" s="552"/>
    </row>
    <row r="798" spans="1:1" x14ac:dyDescent="0.2">
      <c r="A798" s="552"/>
    </row>
    <row r="799" spans="1:1" x14ac:dyDescent="0.2">
      <c r="A799" s="552"/>
    </row>
    <row r="800" spans="1:1" x14ac:dyDescent="0.2">
      <c r="A800" s="552"/>
    </row>
    <row r="801" spans="1:1" x14ac:dyDescent="0.2">
      <c r="A801" s="552"/>
    </row>
    <row r="802" spans="1:1" x14ac:dyDescent="0.2">
      <c r="A802" s="552"/>
    </row>
    <row r="803" spans="1:1" x14ac:dyDescent="0.2">
      <c r="A803" s="552"/>
    </row>
    <row r="804" spans="1:1" x14ac:dyDescent="0.2">
      <c r="A804" s="552"/>
    </row>
    <row r="805" spans="1:1" x14ac:dyDescent="0.2">
      <c r="A805" s="552"/>
    </row>
    <row r="806" spans="1:1" x14ac:dyDescent="0.2">
      <c r="A806" s="552"/>
    </row>
    <row r="807" spans="1:1" x14ac:dyDescent="0.2">
      <c r="A807" s="552"/>
    </row>
    <row r="808" spans="1:1" x14ac:dyDescent="0.2">
      <c r="A808" s="552"/>
    </row>
    <row r="809" spans="1:1" x14ac:dyDescent="0.2">
      <c r="A809" s="552"/>
    </row>
    <row r="810" spans="1:1" x14ac:dyDescent="0.2">
      <c r="A810" s="552"/>
    </row>
    <row r="811" spans="1:1" x14ac:dyDescent="0.2">
      <c r="A811" s="552"/>
    </row>
    <row r="812" spans="1:1" x14ac:dyDescent="0.2">
      <c r="A812" s="552"/>
    </row>
    <row r="813" spans="1:1" x14ac:dyDescent="0.2">
      <c r="A813" s="552"/>
    </row>
    <row r="814" spans="1:1" x14ac:dyDescent="0.2">
      <c r="A814" s="552"/>
    </row>
    <row r="815" spans="1:1" x14ac:dyDescent="0.2">
      <c r="A815" s="552"/>
    </row>
    <row r="816" spans="1:1" x14ac:dyDescent="0.2">
      <c r="A816" s="552"/>
    </row>
    <row r="817" spans="1:1" x14ac:dyDescent="0.2">
      <c r="A817" s="552"/>
    </row>
    <row r="818" spans="1:1" x14ac:dyDescent="0.2">
      <c r="A818" s="552"/>
    </row>
    <row r="819" spans="1:1" x14ac:dyDescent="0.2">
      <c r="A819" s="552"/>
    </row>
    <row r="820" spans="1:1" x14ac:dyDescent="0.2">
      <c r="A820" s="552"/>
    </row>
    <row r="821" spans="1:1" x14ac:dyDescent="0.2">
      <c r="A821" s="552"/>
    </row>
    <row r="822" spans="1:1" x14ac:dyDescent="0.2">
      <c r="A822" s="552"/>
    </row>
    <row r="823" spans="1:1" x14ac:dyDescent="0.2">
      <c r="A823" s="552"/>
    </row>
    <row r="824" spans="1:1" x14ac:dyDescent="0.2">
      <c r="A824" s="552"/>
    </row>
    <row r="825" spans="1:1" x14ac:dyDescent="0.2">
      <c r="A825" s="552"/>
    </row>
    <row r="826" spans="1:1" x14ac:dyDescent="0.2">
      <c r="A826" s="552"/>
    </row>
    <row r="827" spans="1:1" x14ac:dyDescent="0.2">
      <c r="A827" s="552"/>
    </row>
    <row r="828" spans="1:1" x14ac:dyDescent="0.2">
      <c r="A828" s="552"/>
    </row>
    <row r="829" spans="1:1" x14ac:dyDescent="0.2">
      <c r="A829" s="552"/>
    </row>
    <row r="830" spans="1:1" x14ac:dyDescent="0.2">
      <c r="A830" s="552"/>
    </row>
    <row r="831" spans="1:1" x14ac:dyDescent="0.2">
      <c r="A831" s="552"/>
    </row>
    <row r="832" spans="1:1" x14ac:dyDescent="0.2">
      <c r="A832" s="552"/>
    </row>
    <row r="833" spans="1:1" x14ac:dyDescent="0.2">
      <c r="A833" s="552"/>
    </row>
    <row r="834" spans="1:1" x14ac:dyDescent="0.2">
      <c r="A834" s="552"/>
    </row>
    <row r="835" spans="1:1" x14ac:dyDescent="0.2">
      <c r="A835" s="552"/>
    </row>
    <row r="836" spans="1:1" x14ac:dyDescent="0.2">
      <c r="A836" s="552"/>
    </row>
    <row r="837" spans="1:1" x14ac:dyDescent="0.2">
      <c r="A837" s="552"/>
    </row>
    <row r="838" spans="1:1" x14ac:dyDescent="0.2">
      <c r="A838" s="552"/>
    </row>
    <row r="839" spans="1:1" x14ac:dyDescent="0.2">
      <c r="A839" s="552"/>
    </row>
    <row r="840" spans="1:1" x14ac:dyDescent="0.2">
      <c r="A840" s="552"/>
    </row>
    <row r="841" spans="1:1" x14ac:dyDescent="0.2">
      <c r="A841" s="552"/>
    </row>
    <row r="842" spans="1:1" x14ac:dyDescent="0.2">
      <c r="A842" s="552"/>
    </row>
    <row r="843" spans="1:1" x14ac:dyDescent="0.2">
      <c r="A843" s="552"/>
    </row>
    <row r="844" spans="1:1" x14ac:dyDescent="0.2">
      <c r="A844" s="552"/>
    </row>
    <row r="845" spans="1:1" x14ac:dyDescent="0.2">
      <c r="A845" s="552"/>
    </row>
    <row r="846" spans="1:1" x14ac:dyDescent="0.2">
      <c r="A846" s="552"/>
    </row>
    <row r="847" spans="1:1" x14ac:dyDescent="0.2">
      <c r="A847" s="552"/>
    </row>
    <row r="848" spans="1:1" x14ac:dyDescent="0.2">
      <c r="A848" s="552"/>
    </row>
    <row r="849" spans="1:1" x14ac:dyDescent="0.2">
      <c r="A849" s="552"/>
    </row>
    <row r="850" spans="1:1" x14ac:dyDescent="0.2">
      <c r="A850" s="552"/>
    </row>
    <row r="851" spans="1:1" x14ac:dyDescent="0.2">
      <c r="A851" s="552"/>
    </row>
    <row r="852" spans="1:1" x14ac:dyDescent="0.2">
      <c r="A852" s="552"/>
    </row>
    <row r="853" spans="1:1" x14ac:dyDescent="0.2">
      <c r="A853" s="552"/>
    </row>
    <row r="854" spans="1:1" x14ac:dyDescent="0.2">
      <c r="A854" s="552"/>
    </row>
    <row r="855" spans="1:1" x14ac:dyDescent="0.2">
      <c r="A855" s="552"/>
    </row>
    <row r="856" spans="1:1" x14ac:dyDescent="0.2">
      <c r="A856" s="552"/>
    </row>
    <row r="857" spans="1:1" x14ac:dyDescent="0.2">
      <c r="A857" s="552"/>
    </row>
    <row r="858" spans="1:1" x14ac:dyDescent="0.2">
      <c r="A858" s="552"/>
    </row>
    <row r="859" spans="1:1" x14ac:dyDescent="0.2">
      <c r="A859" s="552"/>
    </row>
    <row r="860" spans="1:1" x14ac:dyDescent="0.2">
      <c r="A860" s="552"/>
    </row>
    <row r="861" spans="1:1" x14ac:dyDescent="0.2">
      <c r="A861" s="552"/>
    </row>
    <row r="862" spans="1:1" x14ac:dyDescent="0.2">
      <c r="A862" s="552"/>
    </row>
    <row r="863" spans="1:1" x14ac:dyDescent="0.2">
      <c r="A863" s="552"/>
    </row>
    <row r="864" spans="1:1" x14ac:dyDescent="0.2">
      <c r="A864" s="552"/>
    </row>
    <row r="865" spans="1:1" x14ac:dyDescent="0.2">
      <c r="A865" s="552"/>
    </row>
    <row r="866" spans="1:1" x14ac:dyDescent="0.2">
      <c r="A866" s="552"/>
    </row>
    <row r="867" spans="1:1" x14ac:dyDescent="0.2">
      <c r="A867" s="552"/>
    </row>
    <row r="868" spans="1:1" x14ac:dyDescent="0.2">
      <c r="A868" s="552"/>
    </row>
    <row r="869" spans="1:1" x14ac:dyDescent="0.2">
      <c r="A869" s="552"/>
    </row>
    <row r="870" spans="1:1" x14ac:dyDescent="0.2">
      <c r="A870" s="552"/>
    </row>
    <row r="871" spans="1:1" x14ac:dyDescent="0.2">
      <c r="A871" s="552"/>
    </row>
    <row r="872" spans="1:1" x14ac:dyDescent="0.2">
      <c r="A872" s="552"/>
    </row>
    <row r="873" spans="1:1" x14ac:dyDescent="0.2">
      <c r="A873" s="552"/>
    </row>
    <row r="874" spans="1:1" x14ac:dyDescent="0.2">
      <c r="A874" s="552"/>
    </row>
    <row r="875" spans="1:1" x14ac:dyDescent="0.2">
      <c r="A875" s="552"/>
    </row>
    <row r="876" spans="1:1" x14ac:dyDescent="0.2">
      <c r="A876" s="552"/>
    </row>
    <row r="877" spans="1:1" x14ac:dyDescent="0.2">
      <c r="A877" s="552"/>
    </row>
    <row r="878" spans="1:1" x14ac:dyDescent="0.2">
      <c r="A878" s="552"/>
    </row>
    <row r="879" spans="1:1" x14ac:dyDescent="0.2">
      <c r="A879" s="552"/>
    </row>
    <row r="880" spans="1:1" x14ac:dyDescent="0.2">
      <c r="A880" s="552"/>
    </row>
    <row r="881" spans="1:1" x14ac:dyDescent="0.2">
      <c r="A881" s="552"/>
    </row>
    <row r="882" spans="1:1" x14ac:dyDescent="0.2">
      <c r="A882" s="552"/>
    </row>
    <row r="883" spans="1:1" x14ac:dyDescent="0.2">
      <c r="A883" s="552"/>
    </row>
    <row r="884" spans="1:1" x14ac:dyDescent="0.2">
      <c r="A884" s="552"/>
    </row>
    <row r="885" spans="1:1" x14ac:dyDescent="0.2">
      <c r="A885" s="552"/>
    </row>
    <row r="886" spans="1:1" x14ac:dyDescent="0.2">
      <c r="A886" s="552"/>
    </row>
    <row r="887" spans="1:1" x14ac:dyDescent="0.2">
      <c r="A887" s="552"/>
    </row>
    <row r="888" spans="1:1" x14ac:dyDescent="0.2">
      <c r="A888" s="552"/>
    </row>
    <row r="889" spans="1:1" x14ac:dyDescent="0.2">
      <c r="A889" s="552"/>
    </row>
    <row r="890" spans="1:1" x14ac:dyDescent="0.2">
      <c r="A890" s="552"/>
    </row>
    <row r="891" spans="1:1" x14ac:dyDescent="0.2">
      <c r="A891" s="552"/>
    </row>
    <row r="892" spans="1:1" x14ac:dyDescent="0.2">
      <c r="A892" s="552"/>
    </row>
    <row r="893" spans="1:1" x14ac:dyDescent="0.2">
      <c r="A893" s="552"/>
    </row>
    <row r="894" spans="1:1" x14ac:dyDescent="0.2">
      <c r="A894" s="552"/>
    </row>
    <row r="895" spans="1:1" x14ac:dyDescent="0.2">
      <c r="A895" s="552"/>
    </row>
    <row r="896" spans="1:1" x14ac:dyDescent="0.2">
      <c r="A896" s="552"/>
    </row>
    <row r="897" spans="1:1" x14ac:dyDescent="0.2">
      <c r="A897" s="552"/>
    </row>
    <row r="898" spans="1:1" x14ac:dyDescent="0.2">
      <c r="A898" s="552"/>
    </row>
    <row r="899" spans="1:1" x14ac:dyDescent="0.2">
      <c r="A899" s="552"/>
    </row>
    <row r="900" spans="1:1" x14ac:dyDescent="0.2">
      <c r="A900" s="552"/>
    </row>
    <row r="901" spans="1:1" x14ac:dyDescent="0.2">
      <c r="A901" s="552"/>
    </row>
    <row r="902" spans="1:1" x14ac:dyDescent="0.2">
      <c r="A902" s="552"/>
    </row>
    <row r="903" spans="1:1" x14ac:dyDescent="0.2">
      <c r="A903" s="552"/>
    </row>
    <row r="904" spans="1:1" x14ac:dyDescent="0.2">
      <c r="A904" s="552"/>
    </row>
    <row r="905" spans="1:1" x14ac:dyDescent="0.2">
      <c r="A905" s="552"/>
    </row>
    <row r="906" spans="1:1" x14ac:dyDescent="0.2">
      <c r="A906" s="552"/>
    </row>
    <row r="907" spans="1:1" x14ac:dyDescent="0.2">
      <c r="A907" s="552"/>
    </row>
    <row r="908" spans="1:1" x14ac:dyDescent="0.2">
      <c r="A908" s="552"/>
    </row>
    <row r="909" spans="1:1" x14ac:dyDescent="0.2">
      <c r="A909" s="552"/>
    </row>
    <row r="910" spans="1:1" x14ac:dyDescent="0.2">
      <c r="A910" s="552"/>
    </row>
    <row r="911" spans="1:1" x14ac:dyDescent="0.2">
      <c r="A911" s="552"/>
    </row>
    <row r="912" spans="1:1" x14ac:dyDescent="0.2">
      <c r="A912" s="552"/>
    </row>
    <row r="913" spans="1:1" x14ac:dyDescent="0.2">
      <c r="A913" s="552"/>
    </row>
    <row r="914" spans="1:1" x14ac:dyDescent="0.2">
      <c r="A914" s="552"/>
    </row>
    <row r="915" spans="1:1" x14ac:dyDescent="0.2">
      <c r="A915" s="552"/>
    </row>
    <row r="916" spans="1:1" x14ac:dyDescent="0.2">
      <c r="A916" s="552"/>
    </row>
    <row r="917" spans="1:1" x14ac:dyDescent="0.2">
      <c r="A917" s="552"/>
    </row>
    <row r="918" spans="1:1" x14ac:dyDescent="0.2">
      <c r="A918" s="552"/>
    </row>
    <row r="919" spans="1:1" x14ac:dyDescent="0.2">
      <c r="A919" s="552"/>
    </row>
    <row r="920" spans="1:1" x14ac:dyDescent="0.2">
      <c r="A920" s="552"/>
    </row>
    <row r="921" spans="1:1" x14ac:dyDescent="0.2">
      <c r="A921" s="552"/>
    </row>
    <row r="922" spans="1:1" x14ac:dyDescent="0.2">
      <c r="A922" s="552"/>
    </row>
    <row r="923" spans="1:1" x14ac:dyDescent="0.2">
      <c r="A923" s="552"/>
    </row>
    <row r="924" spans="1:1" x14ac:dyDescent="0.2">
      <c r="A924" s="552"/>
    </row>
    <row r="925" spans="1:1" x14ac:dyDescent="0.2">
      <c r="A925" s="552"/>
    </row>
    <row r="926" spans="1:1" x14ac:dyDescent="0.2">
      <c r="A926" s="552"/>
    </row>
    <row r="927" spans="1:1" x14ac:dyDescent="0.2">
      <c r="A927" s="552"/>
    </row>
    <row r="928" spans="1:1" x14ac:dyDescent="0.2">
      <c r="A928" s="552"/>
    </row>
    <row r="929" spans="1:1" x14ac:dyDescent="0.2">
      <c r="A929" s="552"/>
    </row>
    <row r="930" spans="1:1" x14ac:dyDescent="0.2">
      <c r="A930" s="552"/>
    </row>
    <row r="931" spans="1:1" x14ac:dyDescent="0.2">
      <c r="A931" s="552"/>
    </row>
    <row r="932" spans="1:1" x14ac:dyDescent="0.2">
      <c r="A932" s="552"/>
    </row>
    <row r="933" spans="1:1" x14ac:dyDescent="0.2">
      <c r="A933" s="552"/>
    </row>
    <row r="934" spans="1:1" x14ac:dyDescent="0.2">
      <c r="A934" s="552"/>
    </row>
    <row r="935" spans="1:1" x14ac:dyDescent="0.2">
      <c r="A935" s="552"/>
    </row>
    <row r="936" spans="1:1" x14ac:dyDescent="0.2">
      <c r="A936" s="552"/>
    </row>
    <row r="937" spans="1:1" x14ac:dyDescent="0.2">
      <c r="A937" s="552"/>
    </row>
    <row r="938" spans="1:1" x14ac:dyDescent="0.2">
      <c r="A938" s="552"/>
    </row>
    <row r="939" spans="1:1" x14ac:dyDescent="0.2">
      <c r="A939" s="552"/>
    </row>
    <row r="940" spans="1:1" x14ac:dyDescent="0.2">
      <c r="A940" s="552"/>
    </row>
    <row r="941" spans="1:1" x14ac:dyDescent="0.2">
      <c r="A941" s="552"/>
    </row>
    <row r="942" spans="1:1" x14ac:dyDescent="0.2">
      <c r="A942" s="552"/>
    </row>
    <row r="943" spans="1:1" x14ac:dyDescent="0.2">
      <c r="A943" s="552"/>
    </row>
    <row r="944" spans="1:1" x14ac:dyDescent="0.2">
      <c r="A944" s="552"/>
    </row>
    <row r="945" spans="1:1" x14ac:dyDescent="0.2">
      <c r="A945" s="552"/>
    </row>
    <row r="946" spans="1:1" x14ac:dyDescent="0.2">
      <c r="A946" s="552"/>
    </row>
    <row r="947" spans="1:1" x14ac:dyDescent="0.2">
      <c r="A947" s="552"/>
    </row>
    <row r="948" spans="1:1" x14ac:dyDescent="0.2">
      <c r="A948" s="552"/>
    </row>
    <row r="949" spans="1:1" x14ac:dyDescent="0.2">
      <c r="A949" s="552"/>
    </row>
    <row r="950" spans="1:1" x14ac:dyDescent="0.2">
      <c r="A950" s="552"/>
    </row>
    <row r="951" spans="1:1" x14ac:dyDescent="0.2">
      <c r="A951" s="552"/>
    </row>
    <row r="952" spans="1:1" x14ac:dyDescent="0.2">
      <c r="A952" s="552"/>
    </row>
    <row r="953" spans="1:1" x14ac:dyDescent="0.2">
      <c r="A953" s="552"/>
    </row>
    <row r="954" spans="1:1" x14ac:dyDescent="0.2">
      <c r="A954" s="552"/>
    </row>
    <row r="955" spans="1:1" x14ac:dyDescent="0.2">
      <c r="A955" s="552"/>
    </row>
    <row r="956" spans="1:1" x14ac:dyDescent="0.2">
      <c r="A956" s="552"/>
    </row>
    <row r="957" spans="1:1" x14ac:dyDescent="0.2">
      <c r="A957" s="552"/>
    </row>
    <row r="958" spans="1:1" x14ac:dyDescent="0.2">
      <c r="A958" s="552"/>
    </row>
    <row r="959" spans="1:1" x14ac:dyDescent="0.2">
      <c r="A959" s="552"/>
    </row>
    <row r="960" spans="1:1" x14ac:dyDescent="0.2">
      <c r="A960" s="552"/>
    </row>
    <row r="961" spans="1:1" x14ac:dyDescent="0.2">
      <c r="A961" s="552"/>
    </row>
    <row r="962" spans="1:1" x14ac:dyDescent="0.2">
      <c r="A962" s="552"/>
    </row>
    <row r="963" spans="1:1" x14ac:dyDescent="0.2">
      <c r="A963" s="552"/>
    </row>
    <row r="964" spans="1:1" x14ac:dyDescent="0.2">
      <c r="A964" s="552"/>
    </row>
    <row r="965" spans="1:1" x14ac:dyDescent="0.2">
      <c r="A965" s="552"/>
    </row>
    <row r="966" spans="1:1" x14ac:dyDescent="0.2">
      <c r="A966" s="552"/>
    </row>
    <row r="967" spans="1:1" x14ac:dyDescent="0.2">
      <c r="A967" s="552"/>
    </row>
    <row r="968" spans="1:1" x14ac:dyDescent="0.2">
      <c r="A968" s="552"/>
    </row>
    <row r="969" spans="1:1" x14ac:dyDescent="0.2">
      <c r="A969" s="552"/>
    </row>
    <row r="970" spans="1:1" x14ac:dyDescent="0.2">
      <c r="A970" s="552"/>
    </row>
    <row r="971" spans="1:1" x14ac:dyDescent="0.2">
      <c r="A971" s="552"/>
    </row>
    <row r="972" spans="1:1" x14ac:dyDescent="0.2">
      <c r="A972" s="552"/>
    </row>
    <row r="973" spans="1:1" x14ac:dyDescent="0.2">
      <c r="A973" s="552"/>
    </row>
    <row r="974" spans="1:1" x14ac:dyDescent="0.2">
      <c r="A974" s="552"/>
    </row>
    <row r="975" spans="1:1" x14ac:dyDescent="0.2">
      <c r="A975" s="552"/>
    </row>
    <row r="976" spans="1:1" x14ac:dyDescent="0.2">
      <c r="A976" s="552"/>
    </row>
    <row r="977" spans="1:1" x14ac:dyDescent="0.2">
      <c r="A977" s="552"/>
    </row>
    <row r="978" spans="1:1" x14ac:dyDescent="0.2">
      <c r="A978" s="552"/>
    </row>
    <row r="979" spans="1:1" x14ac:dyDescent="0.2">
      <c r="A979" s="552"/>
    </row>
    <row r="980" spans="1:1" x14ac:dyDescent="0.2">
      <c r="A980" s="552"/>
    </row>
    <row r="981" spans="1:1" x14ac:dyDescent="0.2">
      <c r="A981" s="552"/>
    </row>
    <row r="982" spans="1:1" x14ac:dyDescent="0.2">
      <c r="A982" s="552"/>
    </row>
    <row r="983" spans="1:1" x14ac:dyDescent="0.2">
      <c r="A983" s="552"/>
    </row>
    <row r="984" spans="1:1" x14ac:dyDescent="0.2">
      <c r="A984" s="552"/>
    </row>
    <row r="985" spans="1:1" x14ac:dyDescent="0.2">
      <c r="A985" s="552"/>
    </row>
    <row r="986" spans="1:1" x14ac:dyDescent="0.2">
      <c r="A986" s="552"/>
    </row>
    <row r="987" spans="1:1" x14ac:dyDescent="0.2">
      <c r="A987" s="552"/>
    </row>
    <row r="988" spans="1:1" x14ac:dyDescent="0.2">
      <c r="A988" s="552"/>
    </row>
    <row r="989" spans="1:1" x14ac:dyDescent="0.2">
      <c r="A989" s="552"/>
    </row>
    <row r="990" spans="1:1" x14ac:dyDescent="0.2">
      <c r="A990" s="552"/>
    </row>
    <row r="991" spans="1:1" x14ac:dyDescent="0.2">
      <c r="A991" s="552"/>
    </row>
    <row r="992" spans="1:1" x14ac:dyDescent="0.2">
      <c r="A992" s="552"/>
    </row>
    <row r="993" spans="1:1" x14ac:dyDescent="0.2">
      <c r="A993" s="552"/>
    </row>
    <row r="994" spans="1:1" x14ac:dyDescent="0.2">
      <c r="A994" s="552"/>
    </row>
    <row r="995" spans="1:1" x14ac:dyDescent="0.2">
      <c r="A995" s="552"/>
    </row>
    <row r="996" spans="1:1" x14ac:dyDescent="0.2">
      <c r="A996" s="552"/>
    </row>
    <row r="997" spans="1:1" x14ac:dyDescent="0.2">
      <c r="A997" s="552"/>
    </row>
    <row r="998" spans="1:1" x14ac:dyDescent="0.2">
      <c r="A998" s="552"/>
    </row>
    <row r="999" spans="1:1" x14ac:dyDescent="0.2">
      <c r="A999" s="552"/>
    </row>
    <row r="1000" spans="1:1" x14ac:dyDescent="0.2">
      <c r="A1000" s="552"/>
    </row>
    <row r="1001" spans="1:1" x14ac:dyDescent="0.2">
      <c r="A1001" s="552"/>
    </row>
    <row r="1002" spans="1:1" x14ac:dyDescent="0.2">
      <c r="A1002" s="552"/>
    </row>
    <row r="1003" spans="1:1" x14ac:dyDescent="0.2">
      <c r="A1003" s="552"/>
    </row>
    <row r="1004" spans="1:1" x14ac:dyDescent="0.2">
      <c r="A1004" s="552"/>
    </row>
    <row r="1005" spans="1:1" x14ac:dyDescent="0.2">
      <c r="A1005" s="552"/>
    </row>
    <row r="1006" spans="1:1" x14ac:dyDescent="0.2">
      <c r="A1006" s="552"/>
    </row>
    <row r="1007" spans="1:1" x14ac:dyDescent="0.2">
      <c r="A1007" s="552"/>
    </row>
    <row r="1008" spans="1:1" x14ac:dyDescent="0.2">
      <c r="A1008" s="552"/>
    </row>
    <row r="1009" spans="1:1" x14ac:dyDescent="0.2">
      <c r="A1009" s="552"/>
    </row>
    <row r="1010" spans="1:1" x14ac:dyDescent="0.2">
      <c r="A1010" s="552"/>
    </row>
    <row r="1011" spans="1:1" x14ac:dyDescent="0.2">
      <c r="A1011" s="552"/>
    </row>
    <row r="1012" spans="1:1" x14ac:dyDescent="0.2">
      <c r="A1012" s="552"/>
    </row>
    <row r="1013" spans="1:1" x14ac:dyDescent="0.2">
      <c r="A1013" s="552"/>
    </row>
    <row r="1014" spans="1:1" x14ac:dyDescent="0.2">
      <c r="A1014" s="552"/>
    </row>
    <row r="1015" spans="1:1" x14ac:dyDescent="0.2">
      <c r="A1015" s="552"/>
    </row>
    <row r="1016" spans="1:1" x14ac:dyDescent="0.2">
      <c r="A1016" s="552"/>
    </row>
    <row r="1017" spans="1:1" x14ac:dyDescent="0.2">
      <c r="A1017" s="552"/>
    </row>
    <row r="1018" spans="1:1" x14ac:dyDescent="0.2">
      <c r="A1018" s="552"/>
    </row>
    <row r="1019" spans="1:1" x14ac:dyDescent="0.2">
      <c r="A1019" s="552"/>
    </row>
    <row r="1020" spans="1:1" x14ac:dyDescent="0.2">
      <c r="A1020" s="552"/>
    </row>
    <row r="1021" spans="1:1" x14ac:dyDescent="0.2">
      <c r="A1021" s="552"/>
    </row>
    <row r="1022" spans="1:1" x14ac:dyDescent="0.2">
      <c r="A1022" s="552"/>
    </row>
    <row r="1023" spans="1:1" x14ac:dyDescent="0.2">
      <c r="A1023" s="552"/>
    </row>
    <row r="1024" spans="1:1" x14ac:dyDescent="0.2">
      <c r="A1024" s="552"/>
    </row>
    <row r="1025" spans="1:1" x14ac:dyDescent="0.2">
      <c r="A1025" s="552"/>
    </row>
    <row r="1026" spans="1:1" x14ac:dyDescent="0.2">
      <c r="A1026" s="552"/>
    </row>
    <row r="1027" spans="1:1" x14ac:dyDescent="0.2">
      <c r="A1027" s="552"/>
    </row>
    <row r="1028" spans="1:1" x14ac:dyDescent="0.2">
      <c r="A1028" s="552"/>
    </row>
    <row r="1029" spans="1:1" x14ac:dyDescent="0.2">
      <c r="A1029" s="552"/>
    </row>
    <row r="1030" spans="1:1" x14ac:dyDescent="0.2">
      <c r="A1030" s="552"/>
    </row>
    <row r="1031" spans="1:1" x14ac:dyDescent="0.2">
      <c r="A1031" s="552"/>
    </row>
    <row r="1032" spans="1:1" x14ac:dyDescent="0.2">
      <c r="A1032" s="552"/>
    </row>
    <row r="1033" spans="1:1" x14ac:dyDescent="0.2">
      <c r="A1033" s="552"/>
    </row>
    <row r="1034" spans="1:1" x14ac:dyDescent="0.2">
      <c r="A1034" s="552"/>
    </row>
    <row r="1035" spans="1:1" x14ac:dyDescent="0.2">
      <c r="A1035" s="552"/>
    </row>
    <row r="1036" spans="1:1" x14ac:dyDescent="0.2">
      <c r="A1036" s="552"/>
    </row>
    <row r="1037" spans="1:1" x14ac:dyDescent="0.2">
      <c r="A1037" s="552"/>
    </row>
    <row r="1038" spans="1:1" x14ac:dyDescent="0.2">
      <c r="A1038" s="552"/>
    </row>
    <row r="1039" spans="1:1" x14ac:dyDescent="0.2">
      <c r="A1039" s="552"/>
    </row>
    <row r="1040" spans="1:1" x14ac:dyDescent="0.2">
      <c r="A1040" s="552"/>
    </row>
    <row r="1041" spans="1:1" x14ac:dyDescent="0.2">
      <c r="A1041" s="552"/>
    </row>
    <row r="1042" spans="1:1" x14ac:dyDescent="0.2">
      <c r="A1042" s="552"/>
    </row>
    <row r="1043" spans="1:1" x14ac:dyDescent="0.2">
      <c r="A1043" s="552"/>
    </row>
    <row r="1044" spans="1:1" x14ac:dyDescent="0.2">
      <c r="A1044" s="552"/>
    </row>
    <row r="1045" spans="1:1" x14ac:dyDescent="0.2">
      <c r="A1045" s="552"/>
    </row>
    <row r="1046" spans="1:1" x14ac:dyDescent="0.2">
      <c r="A1046" s="552"/>
    </row>
    <row r="1047" spans="1:1" x14ac:dyDescent="0.2">
      <c r="A1047" s="552"/>
    </row>
    <row r="1048" spans="1:1" x14ac:dyDescent="0.2">
      <c r="A1048" s="552"/>
    </row>
    <row r="1049" spans="1:1" x14ac:dyDescent="0.2">
      <c r="A1049" s="552"/>
    </row>
    <row r="1050" spans="1:1" x14ac:dyDescent="0.2">
      <c r="A1050" s="552"/>
    </row>
    <row r="1051" spans="1:1" x14ac:dyDescent="0.2">
      <c r="A1051" s="552"/>
    </row>
    <row r="1052" spans="1:1" x14ac:dyDescent="0.2">
      <c r="A1052" s="552"/>
    </row>
    <row r="1053" spans="1:1" x14ac:dyDescent="0.2">
      <c r="A1053" s="552"/>
    </row>
    <row r="1054" spans="1:1" x14ac:dyDescent="0.2">
      <c r="A1054" s="552"/>
    </row>
    <row r="1055" spans="1:1" x14ac:dyDescent="0.2">
      <c r="A1055" s="552"/>
    </row>
    <row r="1056" spans="1:1" x14ac:dyDescent="0.2">
      <c r="A1056" s="552"/>
    </row>
    <row r="1057" spans="1:1" x14ac:dyDescent="0.2">
      <c r="A1057" s="552"/>
    </row>
    <row r="1058" spans="1:1" x14ac:dyDescent="0.2">
      <c r="A1058" s="552"/>
    </row>
    <row r="1059" spans="1:1" x14ac:dyDescent="0.2">
      <c r="A1059" s="552"/>
    </row>
    <row r="1060" spans="1:1" x14ac:dyDescent="0.2">
      <c r="A1060" s="552"/>
    </row>
    <row r="1061" spans="1:1" x14ac:dyDescent="0.2">
      <c r="A1061" s="552"/>
    </row>
    <row r="1062" spans="1:1" x14ac:dyDescent="0.2">
      <c r="A1062" s="552"/>
    </row>
    <row r="1063" spans="1:1" x14ac:dyDescent="0.2">
      <c r="A1063" s="552"/>
    </row>
    <row r="1064" spans="1:1" x14ac:dyDescent="0.2">
      <c r="A1064" s="552"/>
    </row>
    <row r="1065" spans="1:1" x14ac:dyDescent="0.2">
      <c r="A1065" s="552"/>
    </row>
    <row r="1066" spans="1:1" x14ac:dyDescent="0.2">
      <c r="A1066" s="552"/>
    </row>
    <row r="1067" spans="1:1" x14ac:dyDescent="0.2">
      <c r="A1067" s="552"/>
    </row>
    <row r="1068" spans="1:1" x14ac:dyDescent="0.2">
      <c r="A1068" s="552"/>
    </row>
    <row r="1069" spans="1:1" x14ac:dyDescent="0.2">
      <c r="A1069" s="552"/>
    </row>
    <row r="1070" spans="1:1" x14ac:dyDescent="0.2">
      <c r="A1070" s="552"/>
    </row>
    <row r="1071" spans="1:1" x14ac:dyDescent="0.2">
      <c r="A1071" s="552"/>
    </row>
    <row r="1072" spans="1:1" x14ac:dyDescent="0.2">
      <c r="A1072" s="552"/>
    </row>
    <row r="1073" spans="1:1" x14ac:dyDescent="0.2">
      <c r="A1073" s="552"/>
    </row>
    <row r="1074" spans="1:1" x14ac:dyDescent="0.2">
      <c r="A1074" s="552"/>
    </row>
    <row r="1075" spans="1:1" x14ac:dyDescent="0.2">
      <c r="A1075" s="552"/>
    </row>
    <row r="1076" spans="1:1" x14ac:dyDescent="0.2">
      <c r="A1076" s="552"/>
    </row>
    <row r="1077" spans="1:1" x14ac:dyDescent="0.2">
      <c r="A1077" s="552"/>
    </row>
    <row r="1078" spans="1:1" x14ac:dyDescent="0.2">
      <c r="A1078" s="552"/>
    </row>
    <row r="1079" spans="1:1" x14ac:dyDescent="0.2">
      <c r="A1079" s="552"/>
    </row>
    <row r="1080" spans="1:1" x14ac:dyDescent="0.2">
      <c r="A1080" s="552"/>
    </row>
    <row r="1081" spans="1:1" x14ac:dyDescent="0.2">
      <c r="A1081" s="552"/>
    </row>
    <row r="1082" spans="1:1" x14ac:dyDescent="0.2">
      <c r="A1082" s="552"/>
    </row>
    <row r="1083" spans="1:1" x14ac:dyDescent="0.2">
      <c r="A1083" s="552"/>
    </row>
    <row r="1084" spans="1:1" x14ac:dyDescent="0.2">
      <c r="A1084" s="552"/>
    </row>
    <row r="1085" spans="1:1" x14ac:dyDescent="0.2">
      <c r="A1085" s="552"/>
    </row>
    <row r="1086" spans="1:1" x14ac:dyDescent="0.2">
      <c r="A1086" s="552"/>
    </row>
    <row r="1087" spans="1:1" x14ac:dyDescent="0.2">
      <c r="A1087" s="552"/>
    </row>
    <row r="1088" spans="1:1" x14ac:dyDescent="0.2">
      <c r="A1088" s="552"/>
    </row>
    <row r="1089" spans="1:1" x14ac:dyDescent="0.2">
      <c r="A1089" s="552"/>
    </row>
    <row r="1090" spans="1:1" x14ac:dyDescent="0.2">
      <c r="A1090" s="552"/>
    </row>
    <row r="1091" spans="1:1" x14ac:dyDescent="0.2">
      <c r="A1091" s="552"/>
    </row>
    <row r="1092" spans="1:1" x14ac:dyDescent="0.2">
      <c r="A1092" s="552"/>
    </row>
    <row r="1093" spans="1:1" x14ac:dyDescent="0.2">
      <c r="A1093" s="552"/>
    </row>
    <row r="1094" spans="1:1" x14ac:dyDescent="0.2">
      <c r="A1094" s="552"/>
    </row>
    <row r="1095" spans="1:1" x14ac:dyDescent="0.2">
      <c r="A1095" s="552"/>
    </row>
    <row r="1096" spans="1:1" x14ac:dyDescent="0.2">
      <c r="A1096" s="552"/>
    </row>
    <row r="1097" spans="1:1" x14ac:dyDescent="0.2">
      <c r="A1097" s="552"/>
    </row>
    <row r="1098" spans="1:1" x14ac:dyDescent="0.2">
      <c r="A1098" s="552"/>
    </row>
    <row r="1099" spans="1:1" x14ac:dyDescent="0.2">
      <c r="A1099" s="552"/>
    </row>
    <row r="1100" spans="1:1" x14ac:dyDescent="0.2">
      <c r="A1100" s="552"/>
    </row>
    <row r="1101" spans="1:1" x14ac:dyDescent="0.2">
      <c r="A1101" s="552"/>
    </row>
    <row r="1102" spans="1:1" x14ac:dyDescent="0.2">
      <c r="A1102" s="552"/>
    </row>
    <row r="1103" spans="1:1" x14ac:dyDescent="0.2">
      <c r="A1103" s="552"/>
    </row>
    <row r="1104" spans="1:1" x14ac:dyDescent="0.2">
      <c r="A1104" s="552"/>
    </row>
    <row r="1105" spans="1:1" x14ac:dyDescent="0.2">
      <c r="A1105" s="552"/>
    </row>
    <row r="1106" spans="1:1" x14ac:dyDescent="0.2">
      <c r="A1106" s="552"/>
    </row>
    <row r="1107" spans="1:1" x14ac:dyDescent="0.2">
      <c r="A1107" s="552"/>
    </row>
    <row r="1108" spans="1:1" x14ac:dyDescent="0.2">
      <c r="A1108" s="552"/>
    </row>
    <row r="1109" spans="1:1" x14ac:dyDescent="0.2">
      <c r="A1109" s="552"/>
    </row>
    <row r="1110" spans="1:1" x14ac:dyDescent="0.2">
      <c r="A1110" s="552"/>
    </row>
    <row r="1111" spans="1:1" x14ac:dyDescent="0.2">
      <c r="A1111" s="552"/>
    </row>
    <row r="1112" spans="1:1" x14ac:dyDescent="0.2">
      <c r="A1112" s="552"/>
    </row>
    <row r="1113" spans="1:1" x14ac:dyDescent="0.2">
      <c r="A1113" s="552"/>
    </row>
    <row r="1114" spans="1:1" x14ac:dyDescent="0.2">
      <c r="A1114" s="552"/>
    </row>
    <row r="1115" spans="1:1" x14ac:dyDescent="0.2">
      <c r="A1115" s="552"/>
    </row>
    <row r="1116" spans="1:1" x14ac:dyDescent="0.2">
      <c r="A1116" s="552"/>
    </row>
    <row r="1117" spans="1:1" x14ac:dyDescent="0.2">
      <c r="A1117" s="552"/>
    </row>
    <row r="1118" spans="1:1" x14ac:dyDescent="0.2">
      <c r="A1118" s="552"/>
    </row>
    <row r="1119" spans="1:1" x14ac:dyDescent="0.2">
      <c r="A1119" s="552"/>
    </row>
    <row r="1120" spans="1:1" x14ac:dyDescent="0.2">
      <c r="A1120" s="552"/>
    </row>
    <row r="1121" spans="1:1" x14ac:dyDescent="0.2">
      <c r="A1121" s="552"/>
    </row>
    <row r="1122" spans="1:1" x14ac:dyDescent="0.2">
      <c r="A1122" s="552"/>
    </row>
    <row r="1123" spans="1:1" x14ac:dyDescent="0.2">
      <c r="A1123" s="552"/>
    </row>
    <row r="1124" spans="1:1" x14ac:dyDescent="0.2">
      <c r="A1124" s="552"/>
    </row>
    <row r="1125" spans="1:1" x14ac:dyDescent="0.2">
      <c r="A1125" s="552"/>
    </row>
    <row r="1126" spans="1:1" x14ac:dyDescent="0.2">
      <c r="A1126" s="552"/>
    </row>
    <row r="1127" spans="1:1" x14ac:dyDescent="0.2">
      <c r="A1127" s="552"/>
    </row>
    <row r="1128" spans="1:1" x14ac:dyDescent="0.2">
      <c r="A1128" s="552"/>
    </row>
    <row r="1129" spans="1:1" x14ac:dyDescent="0.2">
      <c r="A1129" s="552"/>
    </row>
    <row r="1130" spans="1:1" x14ac:dyDescent="0.2">
      <c r="A1130" s="552"/>
    </row>
    <row r="1131" spans="1:1" x14ac:dyDescent="0.2">
      <c r="A1131" s="552"/>
    </row>
    <row r="1132" spans="1:1" x14ac:dyDescent="0.2">
      <c r="A1132" s="552"/>
    </row>
    <row r="1133" spans="1:1" x14ac:dyDescent="0.2">
      <c r="A1133" s="552"/>
    </row>
    <row r="1134" spans="1:1" x14ac:dyDescent="0.2">
      <c r="A1134" s="552"/>
    </row>
    <row r="1135" spans="1:1" x14ac:dyDescent="0.2">
      <c r="A1135" s="552"/>
    </row>
    <row r="1136" spans="1:1" x14ac:dyDescent="0.2">
      <c r="A1136" s="552"/>
    </row>
    <row r="1137" spans="1:1" x14ac:dyDescent="0.2">
      <c r="A1137" s="552"/>
    </row>
    <row r="1138" spans="1:1" x14ac:dyDescent="0.2">
      <c r="A1138" s="552"/>
    </row>
    <row r="1139" spans="1:1" x14ac:dyDescent="0.2">
      <c r="A1139" s="552"/>
    </row>
    <row r="1140" spans="1:1" x14ac:dyDescent="0.2">
      <c r="A1140" s="552"/>
    </row>
    <row r="1141" spans="1:1" x14ac:dyDescent="0.2">
      <c r="A1141" s="552"/>
    </row>
    <row r="1142" spans="1:1" x14ac:dyDescent="0.2">
      <c r="A1142" s="552"/>
    </row>
    <row r="1143" spans="1:1" x14ac:dyDescent="0.2">
      <c r="A1143" s="552"/>
    </row>
    <row r="1144" spans="1:1" x14ac:dyDescent="0.2">
      <c r="A1144" s="552"/>
    </row>
    <row r="1145" spans="1:1" x14ac:dyDescent="0.2">
      <c r="A1145" s="552"/>
    </row>
    <row r="1146" spans="1:1" x14ac:dyDescent="0.2">
      <c r="A1146" s="552"/>
    </row>
    <row r="1147" spans="1:1" x14ac:dyDescent="0.2">
      <c r="A1147" s="552"/>
    </row>
    <row r="1148" spans="1:1" x14ac:dyDescent="0.2">
      <c r="A1148" s="552"/>
    </row>
    <row r="1149" spans="1:1" x14ac:dyDescent="0.2">
      <c r="A1149" s="552"/>
    </row>
    <row r="1150" spans="1:1" x14ac:dyDescent="0.2">
      <c r="A1150" s="552"/>
    </row>
    <row r="1151" spans="1:1" x14ac:dyDescent="0.2">
      <c r="A1151" s="552"/>
    </row>
    <row r="1152" spans="1:1" x14ac:dyDescent="0.2">
      <c r="A1152" s="552"/>
    </row>
    <row r="1153" spans="1:1" x14ac:dyDescent="0.2">
      <c r="A1153" s="552"/>
    </row>
    <row r="1154" spans="1:1" x14ac:dyDescent="0.2">
      <c r="A1154" s="552"/>
    </row>
    <row r="1155" spans="1:1" x14ac:dyDescent="0.2">
      <c r="A1155" s="552"/>
    </row>
    <row r="1156" spans="1:1" x14ac:dyDescent="0.2">
      <c r="A1156" s="552"/>
    </row>
    <row r="1157" spans="1:1" x14ac:dyDescent="0.2">
      <c r="A1157" s="552"/>
    </row>
    <row r="1158" spans="1:1" x14ac:dyDescent="0.2">
      <c r="A1158" s="552"/>
    </row>
    <row r="1159" spans="1:1" x14ac:dyDescent="0.2">
      <c r="A1159" s="552"/>
    </row>
    <row r="1160" spans="1:1" x14ac:dyDescent="0.2">
      <c r="A1160" s="552"/>
    </row>
    <row r="1161" spans="1:1" x14ac:dyDescent="0.2">
      <c r="A1161" s="552"/>
    </row>
    <row r="1162" spans="1:1" x14ac:dyDescent="0.2">
      <c r="A1162" s="552"/>
    </row>
    <row r="1163" spans="1:1" x14ac:dyDescent="0.2">
      <c r="A1163" s="552"/>
    </row>
    <row r="1164" spans="1:1" x14ac:dyDescent="0.2">
      <c r="A1164" s="552"/>
    </row>
    <row r="1165" spans="1:1" x14ac:dyDescent="0.2">
      <c r="A1165" s="552"/>
    </row>
    <row r="1166" spans="1:1" x14ac:dyDescent="0.2">
      <c r="A1166" s="552"/>
    </row>
    <row r="1167" spans="1:1" x14ac:dyDescent="0.2">
      <c r="A1167" s="552"/>
    </row>
    <row r="1168" spans="1:1" x14ac:dyDescent="0.2">
      <c r="A1168" s="552"/>
    </row>
    <row r="1169" spans="1:1" x14ac:dyDescent="0.2">
      <c r="A1169" s="552"/>
    </row>
    <row r="1170" spans="1:1" x14ac:dyDescent="0.2">
      <c r="A1170" s="552"/>
    </row>
    <row r="1171" spans="1:1" x14ac:dyDescent="0.2">
      <c r="A1171" s="552"/>
    </row>
    <row r="1172" spans="1:1" x14ac:dyDescent="0.2">
      <c r="A1172" s="552"/>
    </row>
    <row r="1173" spans="1:1" x14ac:dyDescent="0.2">
      <c r="A1173" s="552"/>
    </row>
    <row r="1174" spans="1:1" x14ac:dyDescent="0.2">
      <c r="A1174" s="552"/>
    </row>
    <row r="1175" spans="1:1" x14ac:dyDescent="0.2">
      <c r="A1175" s="552"/>
    </row>
    <row r="1176" spans="1:1" x14ac:dyDescent="0.2">
      <c r="A1176" s="552"/>
    </row>
    <row r="1177" spans="1:1" x14ac:dyDescent="0.2">
      <c r="A1177" s="552"/>
    </row>
    <row r="1178" spans="1:1" x14ac:dyDescent="0.2">
      <c r="A1178" s="552"/>
    </row>
    <row r="1179" spans="1:1" x14ac:dyDescent="0.2">
      <c r="A1179" s="552"/>
    </row>
    <row r="1180" spans="1:1" x14ac:dyDescent="0.2">
      <c r="A1180" s="552"/>
    </row>
    <row r="1181" spans="1:1" x14ac:dyDescent="0.2">
      <c r="A1181" s="552"/>
    </row>
    <row r="1182" spans="1:1" x14ac:dyDescent="0.2">
      <c r="A1182" s="552"/>
    </row>
    <row r="1183" spans="1:1" x14ac:dyDescent="0.2">
      <c r="A1183" s="552"/>
    </row>
    <row r="1184" spans="1:1" x14ac:dyDescent="0.2">
      <c r="A1184" s="552"/>
    </row>
    <row r="1185" spans="1:1" x14ac:dyDescent="0.2">
      <c r="A1185" s="552"/>
    </row>
    <row r="1186" spans="1:1" x14ac:dyDescent="0.2">
      <c r="A1186" s="552"/>
    </row>
    <row r="1187" spans="1:1" x14ac:dyDescent="0.2">
      <c r="A1187" s="552"/>
    </row>
    <row r="1188" spans="1:1" x14ac:dyDescent="0.2">
      <c r="A1188" s="552"/>
    </row>
    <row r="1189" spans="1:1" x14ac:dyDescent="0.2">
      <c r="A1189" s="552"/>
    </row>
    <row r="1190" spans="1:1" x14ac:dyDescent="0.2">
      <c r="A1190" s="552"/>
    </row>
    <row r="1191" spans="1:1" x14ac:dyDescent="0.2">
      <c r="A1191" s="552"/>
    </row>
    <row r="1192" spans="1:1" x14ac:dyDescent="0.2">
      <c r="A1192" s="552"/>
    </row>
    <row r="1193" spans="1:1" x14ac:dyDescent="0.2">
      <c r="A1193" s="552"/>
    </row>
    <row r="1194" spans="1:1" x14ac:dyDescent="0.2">
      <c r="A1194" s="552"/>
    </row>
    <row r="1195" spans="1:1" x14ac:dyDescent="0.2">
      <c r="A1195" s="552"/>
    </row>
    <row r="1196" spans="1:1" x14ac:dyDescent="0.2">
      <c r="A1196" s="552"/>
    </row>
    <row r="1197" spans="1:1" x14ac:dyDescent="0.2">
      <c r="A1197" s="552"/>
    </row>
    <row r="1198" spans="1:1" x14ac:dyDescent="0.2">
      <c r="A1198" s="552"/>
    </row>
    <row r="1199" spans="1:1" x14ac:dyDescent="0.2">
      <c r="A1199" s="552"/>
    </row>
    <row r="1200" spans="1:1" x14ac:dyDescent="0.2">
      <c r="A1200" s="552"/>
    </row>
    <row r="1201" spans="1:1" x14ac:dyDescent="0.2">
      <c r="A1201" s="552"/>
    </row>
    <row r="1202" spans="1:1" x14ac:dyDescent="0.2">
      <c r="A1202" s="552"/>
    </row>
    <row r="1203" spans="1:1" x14ac:dyDescent="0.2">
      <c r="A1203" s="552"/>
    </row>
    <row r="1204" spans="1:1" x14ac:dyDescent="0.2">
      <c r="A1204" s="552"/>
    </row>
    <row r="1205" spans="1:1" x14ac:dyDescent="0.2">
      <c r="A1205" s="552"/>
    </row>
    <row r="1206" spans="1:1" x14ac:dyDescent="0.2">
      <c r="A1206" s="552"/>
    </row>
    <row r="1207" spans="1:1" x14ac:dyDescent="0.2">
      <c r="A1207" s="552"/>
    </row>
    <row r="1208" spans="1:1" x14ac:dyDescent="0.2">
      <c r="A1208" s="552"/>
    </row>
    <row r="1209" spans="1:1" x14ac:dyDescent="0.2">
      <c r="A1209" s="552"/>
    </row>
    <row r="1210" spans="1:1" x14ac:dyDescent="0.2">
      <c r="A1210" s="552"/>
    </row>
    <row r="1211" spans="1:1" x14ac:dyDescent="0.2">
      <c r="A1211" s="552"/>
    </row>
    <row r="1212" spans="1:1" x14ac:dyDescent="0.2">
      <c r="A1212" s="552"/>
    </row>
    <row r="1213" spans="1:1" x14ac:dyDescent="0.2">
      <c r="A1213" s="552"/>
    </row>
    <row r="1214" spans="1:1" x14ac:dyDescent="0.2">
      <c r="A1214" s="552"/>
    </row>
    <row r="1215" spans="1:1" x14ac:dyDescent="0.2">
      <c r="A1215" s="552"/>
    </row>
    <row r="1216" spans="1:1" x14ac:dyDescent="0.2">
      <c r="A1216" s="552"/>
    </row>
    <row r="1217" spans="1:1" x14ac:dyDescent="0.2">
      <c r="A1217" s="552"/>
    </row>
    <row r="1218" spans="1:1" x14ac:dyDescent="0.2">
      <c r="A1218" s="552"/>
    </row>
    <row r="1219" spans="1:1" x14ac:dyDescent="0.2">
      <c r="A1219" s="552"/>
    </row>
    <row r="1220" spans="1:1" x14ac:dyDescent="0.2">
      <c r="A1220" s="552"/>
    </row>
    <row r="1221" spans="1:1" x14ac:dyDescent="0.2">
      <c r="A1221" s="552"/>
    </row>
    <row r="1222" spans="1:1" x14ac:dyDescent="0.2">
      <c r="A1222" s="552"/>
    </row>
    <row r="1223" spans="1:1" x14ac:dyDescent="0.2">
      <c r="A1223" s="552"/>
    </row>
    <row r="1224" spans="1:1" x14ac:dyDescent="0.2">
      <c r="A1224" s="552"/>
    </row>
    <row r="1225" spans="1:1" x14ac:dyDescent="0.2">
      <c r="A1225" s="552"/>
    </row>
    <row r="1226" spans="1:1" x14ac:dyDescent="0.2">
      <c r="A1226" s="552"/>
    </row>
    <row r="1227" spans="1:1" x14ac:dyDescent="0.2">
      <c r="A1227" s="552"/>
    </row>
    <row r="1228" spans="1:1" x14ac:dyDescent="0.2">
      <c r="A1228" s="552"/>
    </row>
    <row r="1229" spans="1:1" x14ac:dyDescent="0.2">
      <c r="A1229" s="552"/>
    </row>
    <row r="1230" spans="1:1" x14ac:dyDescent="0.2">
      <c r="A1230" s="552"/>
    </row>
    <row r="1231" spans="1:1" x14ac:dyDescent="0.2">
      <c r="A1231" s="552"/>
    </row>
    <row r="1232" spans="1:1" x14ac:dyDescent="0.2">
      <c r="A1232" s="552"/>
    </row>
    <row r="1233" spans="1:1" x14ac:dyDescent="0.2">
      <c r="A1233" s="552"/>
    </row>
    <row r="1234" spans="1:1" x14ac:dyDescent="0.2">
      <c r="A1234" s="552"/>
    </row>
    <row r="1235" spans="1:1" x14ac:dyDescent="0.2">
      <c r="A1235" s="552"/>
    </row>
    <row r="1236" spans="1:1" x14ac:dyDescent="0.2">
      <c r="A1236" s="552"/>
    </row>
    <row r="1237" spans="1:1" x14ac:dyDescent="0.2">
      <c r="A1237" s="552"/>
    </row>
    <row r="1238" spans="1:1" x14ac:dyDescent="0.2">
      <c r="A1238" s="552"/>
    </row>
    <row r="1239" spans="1:1" x14ac:dyDescent="0.2">
      <c r="A1239" s="552"/>
    </row>
    <row r="1240" spans="1:1" x14ac:dyDescent="0.2">
      <c r="A1240" s="552"/>
    </row>
    <row r="1241" spans="1:1" x14ac:dyDescent="0.2">
      <c r="A1241" s="552"/>
    </row>
    <row r="1242" spans="1:1" x14ac:dyDescent="0.2">
      <c r="A1242" s="552"/>
    </row>
    <row r="1243" spans="1:1" x14ac:dyDescent="0.2">
      <c r="A1243" s="552"/>
    </row>
    <row r="1244" spans="1:1" x14ac:dyDescent="0.2">
      <c r="A1244" s="552"/>
    </row>
    <row r="1245" spans="1:1" x14ac:dyDescent="0.2">
      <c r="A1245" s="552"/>
    </row>
    <row r="1246" spans="1:1" x14ac:dyDescent="0.2">
      <c r="A1246" s="552"/>
    </row>
    <row r="1247" spans="1:1" x14ac:dyDescent="0.2">
      <c r="A1247" s="552"/>
    </row>
    <row r="1248" spans="1:1" x14ac:dyDescent="0.2">
      <c r="A1248" s="552"/>
    </row>
    <row r="1249" spans="1:1" x14ac:dyDescent="0.2">
      <c r="A1249" s="552"/>
    </row>
    <row r="1250" spans="1:1" x14ac:dyDescent="0.2">
      <c r="A1250" s="552"/>
    </row>
    <row r="1251" spans="1:1" x14ac:dyDescent="0.2">
      <c r="A1251" s="552"/>
    </row>
    <row r="1252" spans="1:1" x14ac:dyDescent="0.2">
      <c r="A1252" s="552"/>
    </row>
    <row r="1253" spans="1:1" x14ac:dyDescent="0.2">
      <c r="A1253" s="552"/>
    </row>
    <row r="1254" spans="1:1" x14ac:dyDescent="0.2">
      <c r="A1254" s="552"/>
    </row>
    <row r="1255" spans="1:1" x14ac:dyDescent="0.2">
      <c r="A1255" s="552"/>
    </row>
    <row r="1256" spans="1:1" x14ac:dyDescent="0.2">
      <c r="A1256" s="552"/>
    </row>
    <row r="1257" spans="1:1" x14ac:dyDescent="0.2">
      <c r="A1257" s="552"/>
    </row>
    <row r="1258" spans="1:1" x14ac:dyDescent="0.2">
      <c r="A1258" s="552"/>
    </row>
    <row r="1259" spans="1:1" x14ac:dyDescent="0.2">
      <c r="A1259" s="552"/>
    </row>
    <row r="1260" spans="1:1" x14ac:dyDescent="0.2">
      <c r="A1260" s="552"/>
    </row>
    <row r="1261" spans="1:1" x14ac:dyDescent="0.2">
      <c r="A1261" s="552"/>
    </row>
    <row r="1262" spans="1:1" x14ac:dyDescent="0.2">
      <c r="A1262" s="552"/>
    </row>
    <row r="1263" spans="1:1" x14ac:dyDescent="0.2">
      <c r="A1263" s="552"/>
    </row>
    <row r="1264" spans="1:1" x14ac:dyDescent="0.2">
      <c r="A1264" s="552"/>
    </row>
    <row r="1265" spans="1:1" x14ac:dyDescent="0.2">
      <c r="A1265" s="552"/>
    </row>
    <row r="1266" spans="1:1" x14ac:dyDescent="0.2">
      <c r="A1266" s="552"/>
    </row>
    <row r="1267" spans="1:1" x14ac:dyDescent="0.2">
      <c r="A1267" s="552"/>
    </row>
    <row r="1268" spans="1:1" x14ac:dyDescent="0.2">
      <c r="A1268" s="552"/>
    </row>
    <row r="1269" spans="1:1" x14ac:dyDescent="0.2">
      <c r="A1269" s="552"/>
    </row>
    <row r="1270" spans="1:1" x14ac:dyDescent="0.2">
      <c r="A1270" s="552"/>
    </row>
    <row r="1271" spans="1:1" x14ac:dyDescent="0.2">
      <c r="A1271" s="552"/>
    </row>
    <row r="1272" spans="1:1" x14ac:dyDescent="0.2">
      <c r="A1272" s="552"/>
    </row>
    <row r="1273" spans="1:1" x14ac:dyDescent="0.2">
      <c r="A1273" s="552"/>
    </row>
    <row r="1274" spans="1:1" x14ac:dyDescent="0.2">
      <c r="A1274" s="552"/>
    </row>
    <row r="1275" spans="1:1" x14ac:dyDescent="0.2">
      <c r="A1275" s="552"/>
    </row>
    <row r="1276" spans="1:1" x14ac:dyDescent="0.2">
      <c r="A1276" s="552"/>
    </row>
    <row r="1277" spans="1:1" x14ac:dyDescent="0.2">
      <c r="A1277" s="552"/>
    </row>
    <row r="1278" spans="1:1" x14ac:dyDescent="0.2">
      <c r="A1278" s="552"/>
    </row>
    <row r="1279" spans="1:1" x14ac:dyDescent="0.2">
      <c r="A1279" s="552"/>
    </row>
    <row r="1280" spans="1:1" x14ac:dyDescent="0.2">
      <c r="A1280" s="552"/>
    </row>
    <row r="1281" spans="1:1" x14ac:dyDescent="0.2">
      <c r="A1281" s="552"/>
    </row>
    <row r="1282" spans="1:1" x14ac:dyDescent="0.2">
      <c r="A1282" s="552"/>
    </row>
    <row r="1283" spans="1:1" x14ac:dyDescent="0.2">
      <c r="A1283" s="552"/>
    </row>
    <row r="1284" spans="1:1" x14ac:dyDescent="0.2">
      <c r="A1284" s="552"/>
    </row>
    <row r="1285" spans="1:1" x14ac:dyDescent="0.2">
      <c r="A1285" s="552"/>
    </row>
    <row r="1286" spans="1:1" x14ac:dyDescent="0.2">
      <c r="A1286" s="552"/>
    </row>
    <row r="1287" spans="1:1" x14ac:dyDescent="0.2">
      <c r="A1287" s="552"/>
    </row>
    <row r="1288" spans="1:1" x14ac:dyDescent="0.2">
      <c r="A1288" s="552"/>
    </row>
    <row r="1289" spans="1:1" x14ac:dyDescent="0.2">
      <c r="A1289" s="552"/>
    </row>
    <row r="1290" spans="1:1" x14ac:dyDescent="0.2">
      <c r="A1290" s="552"/>
    </row>
    <row r="1291" spans="1:1" x14ac:dyDescent="0.2">
      <c r="A1291" s="552"/>
    </row>
    <row r="1292" spans="1:1" x14ac:dyDescent="0.2">
      <c r="A1292" s="552"/>
    </row>
    <row r="1293" spans="1:1" x14ac:dyDescent="0.2">
      <c r="A1293" s="552"/>
    </row>
    <row r="1294" spans="1:1" x14ac:dyDescent="0.2">
      <c r="A1294" s="552"/>
    </row>
    <row r="1295" spans="1:1" x14ac:dyDescent="0.2">
      <c r="A1295" s="552"/>
    </row>
    <row r="1296" spans="1:1" x14ac:dyDescent="0.2">
      <c r="A1296" s="552"/>
    </row>
    <row r="1297" spans="1:1" x14ac:dyDescent="0.2">
      <c r="A1297" s="552"/>
    </row>
    <row r="1298" spans="1:1" x14ac:dyDescent="0.2">
      <c r="A1298" s="552"/>
    </row>
    <row r="1299" spans="1:1" x14ac:dyDescent="0.2">
      <c r="A1299" s="552"/>
    </row>
    <row r="1300" spans="1:1" x14ac:dyDescent="0.2">
      <c r="A1300" s="552"/>
    </row>
    <row r="1301" spans="1:1" x14ac:dyDescent="0.2">
      <c r="A1301" s="552"/>
    </row>
    <row r="1302" spans="1:1" x14ac:dyDescent="0.2">
      <c r="A1302" s="552"/>
    </row>
    <row r="1303" spans="1:1" x14ac:dyDescent="0.2">
      <c r="A1303" s="552"/>
    </row>
    <row r="1304" spans="1:1" x14ac:dyDescent="0.2">
      <c r="A1304" s="552"/>
    </row>
    <row r="1305" spans="1:1" x14ac:dyDescent="0.2">
      <c r="A1305" s="552"/>
    </row>
    <row r="1306" spans="1:1" x14ac:dyDescent="0.2">
      <c r="A1306" s="552"/>
    </row>
    <row r="1307" spans="1:1" x14ac:dyDescent="0.2">
      <c r="A1307" s="552"/>
    </row>
    <row r="1308" spans="1:1" x14ac:dyDescent="0.2">
      <c r="A1308" s="552"/>
    </row>
    <row r="1309" spans="1:1" x14ac:dyDescent="0.2">
      <c r="A1309" s="552"/>
    </row>
    <row r="1310" spans="1:1" x14ac:dyDescent="0.2">
      <c r="A1310" s="552"/>
    </row>
    <row r="1311" spans="1:1" x14ac:dyDescent="0.2">
      <c r="A1311" s="552"/>
    </row>
    <row r="1312" spans="1:1" x14ac:dyDescent="0.2">
      <c r="A1312" s="552"/>
    </row>
    <row r="1313" spans="1:1" x14ac:dyDescent="0.2">
      <c r="A1313" s="552"/>
    </row>
    <row r="1314" spans="1:1" x14ac:dyDescent="0.2">
      <c r="A1314" s="552"/>
    </row>
    <row r="1315" spans="1:1" x14ac:dyDescent="0.2">
      <c r="A1315" s="552"/>
    </row>
    <row r="1316" spans="1:1" x14ac:dyDescent="0.2">
      <c r="A1316" s="552"/>
    </row>
    <row r="1317" spans="1:1" x14ac:dyDescent="0.2">
      <c r="A1317" s="552"/>
    </row>
    <row r="1318" spans="1:1" x14ac:dyDescent="0.2">
      <c r="A1318" s="552"/>
    </row>
    <row r="1319" spans="1:1" x14ac:dyDescent="0.2">
      <c r="A1319" s="552"/>
    </row>
    <row r="1320" spans="1:1" x14ac:dyDescent="0.2">
      <c r="A1320" s="552"/>
    </row>
    <row r="1321" spans="1:1" x14ac:dyDescent="0.2">
      <c r="A1321" s="552"/>
    </row>
    <row r="1322" spans="1:1" x14ac:dyDescent="0.2">
      <c r="A1322" s="552"/>
    </row>
    <row r="1323" spans="1:1" x14ac:dyDescent="0.2">
      <c r="A1323" s="552"/>
    </row>
    <row r="1324" spans="1:1" x14ac:dyDescent="0.2">
      <c r="A1324" s="552"/>
    </row>
    <row r="1325" spans="1:1" x14ac:dyDescent="0.2">
      <c r="A1325" s="552"/>
    </row>
    <row r="1326" spans="1:1" x14ac:dyDescent="0.2">
      <c r="A1326" s="552"/>
    </row>
    <row r="1327" spans="1:1" x14ac:dyDescent="0.2">
      <c r="A1327" s="552"/>
    </row>
    <row r="1328" spans="1:1" x14ac:dyDescent="0.2">
      <c r="A1328" s="552"/>
    </row>
    <row r="1329" spans="1:1" x14ac:dyDescent="0.2">
      <c r="A1329" s="552"/>
    </row>
    <row r="1330" spans="1:1" x14ac:dyDescent="0.2">
      <c r="A1330" s="552"/>
    </row>
    <row r="1331" spans="1:1" x14ac:dyDescent="0.2">
      <c r="A1331" s="552"/>
    </row>
    <row r="1332" spans="1:1" x14ac:dyDescent="0.2">
      <c r="A1332" s="552"/>
    </row>
    <row r="1333" spans="1:1" x14ac:dyDescent="0.2">
      <c r="A1333" s="552"/>
    </row>
    <row r="1334" spans="1:1" x14ac:dyDescent="0.2">
      <c r="A1334" s="552"/>
    </row>
    <row r="1335" spans="1:1" x14ac:dyDescent="0.2">
      <c r="A1335" s="552"/>
    </row>
    <row r="1336" spans="1:1" x14ac:dyDescent="0.2">
      <c r="A1336" s="552"/>
    </row>
    <row r="1337" spans="1:1" x14ac:dyDescent="0.2">
      <c r="A1337" s="552"/>
    </row>
    <row r="1338" spans="1:1" x14ac:dyDescent="0.2">
      <c r="A1338" s="552"/>
    </row>
    <row r="1339" spans="1:1" x14ac:dyDescent="0.2">
      <c r="A1339" s="552"/>
    </row>
    <row r="1340" spans="1:1" x14ac:dyDescent="0.2">
      <c r="A1340" s="552"/>
    </row>
    <row r="1341" spans="1:1" x14ac:dyDescent="0.2">
      <c r="A1341" s="552"/>
    </row>
    <row r="1342" spans="1:1" x14ac:dyDescent="0.2">
      <c r="A1342" s="552"/>
    </row>
    <row r="1343" spans="1:1" x14ac:dyDescent="0.2">
      <c r="A1343" s="552"/>
    </row>
    <row r="1344" spans="1:1" x14ac:dyDescent="0.2">
      <c r="A1344" s="552"/>
    </row>
    <row r="1345" spans="1:1" x14ac:dyDescent="0.2">
      <c r="A1345" s="552"/>
    </row>
    <row r="1346" spans="1:1" x14ac:dyDescent="0.2">
      <c r="A1346" s="552"/>
    </row>
    <row r="1347" spans="1:1" x14ac:dyDescent="0.2">
      <c r="A1347" s="552"/>
    </row>
    <row r="1348" spans="1:1" x14ac:dyDescent="0.2">
      <c r="A1348" s="552"/>
    </row>
    <row r="1349" spans="1:1" x14ac:dyDescent="0.2">
      <c r="A1349" s="552"/>
    </row>
    <row r="1350" spans="1:1" x14ac:dyDescent="0.2">
      <c r="A1350" s="552"/>
    </row>
    <row r="1351" spans="1:1" x14ac:dyDescent="0.2">
      <c r="A1351" s="552"/>
    </row>
    <row r="1352" spans="1:1" x14ac:dyDescent="0.2">
      <c r="A1352" s="552"/>
    </row>
    <row r="1353" spans="1:1" x14ac:dyDescent="0.2">
      <c r="A1353" s="552"/>
    </row>
    <row r="1354" spans="1:1" x14ac:dyDescent="0.2">
      <c r="A1354" s="552"/>
    </row>
    <row r="1355" spans="1:1" x14ac:dyDescent="0.2">
      <c r="A1355" s="552"/>
    </row>
    <row r="1356" spans="1:1" x14ac:dyDescent="0.2">
      <c r="A1356" s="552"/>
    </row>
    <row r="1357" spans="1:1" x14ac:dyDescent="0.2">
      <c r="A1357" s="552"/>
    </row>
    <row r="1358" spans="1:1" x14ac:dyDescent="0.2">
      <c r="A1358" s="552"/>
    </row>
    <row r="1359" spans="1:1" x14ac:dyDescent="0.2">
      <c r="A1359" s="552"/>
    </row>
    <row r="1360" spans="1:1" x14ac:dyDescent="0.2">
      <c r="A1360" s="552"/>
    </row>
    <row r="1361" spans="1:1" x14ac:dyDescent="0.2">
      <c r="A1361" s="552"/>
    </row>
    <row r="1362" spans="1:1" x14ac:dyDescent="0.2">
      <c r="A1362" s="552"/>
    </row>
    <row r="1363" spans="1:1" x14ac:dyDescent="0.2">
      <c r="A1363" s="552"/>
    </row>
    <row r="1364" spans="1:1" x14ac:dyDescent="0.2">
      <c r="A1364" s="552"/>
    </row>
    <row r="1365" spans="1:1" x14ac:dyDescent="0.2">
      <c r="A1365" s="552"/>
    </row>
    <row r="1366" spans="1:1" x14ac:dyDescent="0.2">
      <c r="A1366" s="552"/>
    </row>
    <row r="1367" spans="1:1" x14ac:dyDescent="0.2">
      <c r="A1367" s="552"/>
    </row>
    <row r="1368" spans="1:1" x14ac:dyDescent="0.2">
      <c r="A1368" s="552"/>
    </row>
    <row r="1369" spans="1:1" x14ac:dyDescent="0.2">
      <c r="A1369" s="552"/>
    </row>
    <row r="1370" spans="1:1" x14ac:dyDescent="0.2">
      <c r="A1370" s="552"/>
    </row>
    <row r="1371" spans="1:1" x14ac:dyDescent="0.2">
      <c r="A1371" s="552"/>
    </row>
    <row r="1372" spans="1:1" x14ac:dyDescent="0.2">
      <c r="A1372" s="552"/>
    </row>
    <row r="1373" spans="1:1" x14ac:dyDescent="0.2">
      <c r="A1373" s="552"/>
    </row>
    <row r="1374" spans="1:1" x14ac:dyDescent="0.2">
      <c r="A1374" s="552"/>
    </row>
    <row r="1375" spans="1:1" x14ac:dyDescent="0.2">
      <c r="A1375" s="552"/>
    </row>
    <row r="1376" spans="1:1" x14ac:dyDescent="0.2">
      <c r="A1376" s="552"/>
    </row>
    <row r="1377" spans="1:1" x14ac:dyDescent="0.2">
      <c r="A1377" s="552"/>
    </row>
    <row r="1378" spans="1:1" x14ac:dyDescent="0.2">
      <c r="A1378" s="552"/>
    </row>
    <row r="1379" spans="1:1" x14ac:dyDescent="0.2">
      <c r="A1379" s="552"/>
    </row>
    <row r="1380" spans="1:1" x14ac:dyDescent="0.2">
      <c r="A1380" s="552"/>
    </row>
    <row r="1381" spans="1:1" x14ac:dyDescent="0.2">
      <c r="A1381" s="552"/>
    </row>
    <row r="1382" spans="1:1" x14ac:dyDescent="0.2">
      <c r="A1382" s="552"/>
    </row>
    <row r="1383" spans="1:1" x14ac:dyDescent="0.2">
      <c r="A1383" s="552"/>
    </row>
    <row r="1384" spans="1:1" x14ac:dyDescent="0.2">
      <c r="A1384" s="552"/>
    </row>
    <row r="1385" spans="1:1" x14ac:dyDescent="0.2">
      <c r="A1385" s="552"/>
    </row>
    <row r="1386" spans="1:1" x14ac:dyDescent="0.2">
      <c r="A1386" s="552"/>
    </row>
    <row r="1387" spans="1:1" x14ac:dyDescent="0.2">
      <c r="A1387" s="552"/>
    </row>
    <row r="1388" spans="1:1" x14ac:dyDescent="0.2">
      <c r="A1388" s="552"/>
    </row>
    <row r="1389" spans="1:1" x14ac:dyDescent="0.2">
      <c r="A1389" s="552"/>
    </row>
    <row r="1390" spans="1:1" x14ac:dyDescent="0.2">
      <c r="A1390" s="552"/>
    </row>
    <row r="1391" spans="1:1" x14ac:dyDescent="0.2">
      <c r="A1391" s="552"/>
    </row>
    <row r="1392" spans="1:1" x14ac:dyDescent="0.2">
      <c r="A1392" s="552"/>
    </row>
    <row r="1393" spans="1:1" x14ac:dyDescent="0.2">
      <c r="A1393" s="552"/>
    </row>
    <row r="1394" spans="1:1" x14ac:dyDescent="0.2">
      <c r="A1394" s="552"/>
    </row>
    <row r="1395" spans="1:1" x14ac:dyDescent="0.2">
      <c r="A1395" s="552"/>
    </row>
    <row r="1396" spans="1:1" x14ac:dyDescent="0.2">
      <c r="A1396" s="552"/>
    </row>
    <row r="1397" spans="1:1" x14ac:dyDescent="0.2">
      <c r="A1397" s="552"/>
    </row>
    <row r="1398" spans="1:1" x14ac:dyDescent="0.2">
      <c r="A1398" s="552"/>
    </row>
    <row r="1399" spans="1:1" x14ac:dyDescent="0.2">
      <c r="A1399" s="552"/>
    </row>
    <row r="1400" spans="1:1" x14ac:dyDescent="0.2">
      <c r="A1400" s="552"/>
    </row>
    <row r="1401" spans="1:1" x14ac:dyDescent="0.2">
      <c r="A1401" s="552"/>
    </row>
    <row r="1402" spans="1:1" x14ac:dyDescent="0.2">
      <c r="A1402" s="552"/>
    </row>
    <row r="1403" spans="1:1" x14ac:dyDescent="0.2">
      <c r="A1403" s="552"/>
    </row>
    <row r="1404" spans="1:1" x14ac:dyDescent="0.2">
      <c r="A1404" s="552"/>
    </row>
    <row r="1405" spans="1:1" x14ac:dyDescent="0.2">
      <c r="A1405" s="552"/>
    </row>
    <row r="1406" spans="1:1" x14ac:dyDescent="0.2">
      <c r="A1406" s="552"/>
    </row>
    <row r="1407" spans="1:1" x14ac:dyDescent="0.2">
      <c r="A1407" s="552"/>
    </row>
    <row r="1408" spans="1:1" x14ac:dyDescent="0.2">
      <c r="A1408" s="552"/>
    </row>
    <row r="1409" spans="1:1" x14ac:dyDescent="0.2">
      <c r="A1409" s="552"/>
    </row>
    <row r="1410" spans="1:1" x14ac:dyDescent="0.2">
      <c r="A1410" s="552"/>
    </row>
    <row r="1411" spans="1:1" x14ac:dyDescent="0.2">
      <c r="A1411" s="552"/>
    </row>
    <row r="1412" spans="1:1" x14ac:dyDescent="0.2">
      <c r="A1412" s="552"/>
    </row>
    <row r="1413" spans="1:1" x14ac:dyDescent="0.2">
      <c r="A1413" s="552"/>
    </row>
    <row r="1414" spans="1:1" x14ac:dyDescent="0.2">
      <c r="A1414" s="552"/>
    </row>
    <row r="1415" spans="1:1" x14ac:dyDescent="0.2">
      <c r="A1415" s="552"/>
    </row>
    <row r="1416" spans="1:1" x14ac:dyDescent="0.2">
      <c r="A1416" s="552"/>
    </row>
    <row r="1417" spans="1:1" x14ac:dyDescent="0.2">
      <c r="A1417" s="552"/>
    </row>
    <row r="1418" spans="1:1" x14ac:dyDescent="0.2">
      <c r="A1418" s="552"/>
    </row>
    <row r="1419" spans="1:1" x14ac:dyDescent="0.2">
      <c r="A1419" s="552"/>
    </row>
    <row r="1420" spans="1:1" x14ac:dyDescent="0.2">
      <c r="A1420" s="552"/>
    </row>
    <row r="1421" spans="1:1" x14ac:dyDescent="0.2">
      <c r="A1421" s="552"/>
    </row>
    <row r="1422" spans="1:1" x14ac:dyDescent="0.2">
      <c r="A1422" s="552"/>
    </row>
    <row r="1423" spans="1:1" x14ac:dyDescent="0.2">
      <c r="A1423" s="552"/>
    </row>
    <row r="1424" spans="1:1" x14ac:dyDescent="0.2">
      <c r="A1424" s="552"/>
    </row>
    <row r="1425" spans="1:1" x14ac:dyDescent="0.2">
      <c r="A1425" s="552"/>
    </row>
    <row r="1426" spans="1:1" x14ac:dyDescent="0.2">
      <c r="A1426" s="552"/>
    </row>
    <row r="1427" spans="1:1" x14ac:dyDescent="0.2">
      <c r="A1427" s="552"/>
    </row>
    <row r="1428" spans="1:1" x14ac:dyDescent="0.2">
      <c r="A1428" s="552"/>
    </row>
    <row r="1429" spans="1:1" x14ac:dyDescent="0.2">
      <c r="A1429" s="552"/>
    </row>
    <row r="1430" spans="1:1" x14ac:dyDescent="0.2">
      <c r="A1430" s="552"/>
    </row>
    <row r="1431" spans="1:1" x14ac:dyDescent="0.2">
      <c r="A1431" s="552"/>
    </row>
    <row r="1432" spans="1:1" x14ac:dyDescent="0.2">
      <c r="A1432" s="552"/>
    </row>
    <row r="1433" spans="1:1" x14ac:dyDescent="0.2">
      <c r="A1433" s="552"/>
    </row>
    <row r="1434" spans="1:1" x14ac:dyDescent="0.2">
      <c r="A1434" s="552"/>
    </row>
    <row r="1435" spans="1:1" x14ac:dyDescent="0.2">
      <c r="A1435" s="552"/>
    </row>
    <row r="1436" spans="1:1" x14ac:dyDescent="0.2">
      <c r="A1436" s="552"/>
    </row>
    <row r="1437" spans="1:1" x14ac:dyDescent="0.2">
      <c r="A1437" s="552"/>
    </row>
    <row r="1438" spans="1:1" x14ac:dyDescent="0.2">
      <c r="A1438" s="552"/>
    </row>
    <row r="1439" spans="1:1" x14ac:dyDescent="0.2">
      <c r="A1439" s="552"/>
    </row>
    <row r="1440" spans="1:1" x14ac:dyDescent="0.2">
      <c r="A1440" s="552"/>
    </row>
    <row r="1441" spans="1:1" x14ac:dyDescent="0.2">
      <c r="A1441" s="552"/>
    </row>
    <row r="1442" spans="1:1" x14ac:dyDescent="0.2">
      <c r="A1442" s="552"/>
    </row>
    <row r="1443" spans="1:1" x14ac:dyDescent="0.2">
      <c r="A1443" s="552"/>
    </row>
    <row r="1444" spans="1:1" x14ac:dyDescent="0.2">
      <c r="A1444" s="552"/>
    </row>
    <row r="1445" spans="1:1" x14ac:dyDescent="0.2">
      <c r="A1445" s="552"/>
    </row>
    <row r="1446" spans="1:1" x14ac:dyDescent="0.2">
      <c r="A1446" s="552"/>
    </row>
    <row r="1447" spans="1:1" x14ac:dyDescent="0.2">
      <c r="A1447" s="552"/>
    </row>
    <row r="1448" spans="1:1" x14ac:dyDescent="0.2">
      <c r="A1448" s="552"/>
    </row>
    <row r="1449" spans="1:1" x14ac:dyDescent="0.2">
      <c r="A1449" s="552"/>
    </row>
    <row r="1450" spans="1:1" x14ac:dyDescent="0.2">
      <c r="A1450" s="552"/>
    </row>
    <row r="1451" spans="1:1" x14ac:dyDescent="0.2">
      <c r="A1451" s="552"/>
    </row>
    <row r="1452" spans="1:1" x14ac:dyDescent="0.2">
      <c r="A1452" s="552"/>
    </row>
    <row r="1453" spans="1:1" x14ac:dyDescent="0.2">
      <c r="A1453" s="552"/>
    </row>
    <row r="1454" spans="1:1" x14ac:dyDescent="0.2">
      <c r="A1454" s="552"/>
    </row>
    <row r="1455" spans="1:1" x14ac:dyDescent="0.2">
      <c r="A1455" s="552"/>
    </row>
    <row r="1456" spans="1:1" x14ac:dyDescent="0.2">
      <c r="A1456" s="552"/>
    </row>
    <row r="1457" spans="1:1" x14ac:dyDescent="0.2">
      <c r="A1457" s="552"/>
    </row>
    <row r="1458" spans="1:1" x14ac:dyDescent="0.2">
      <c r="A1458" s="552"/>
    </row>
    <row r="1459" spans="1:1" x14ac:dyDescent="0.2">
      <c r="A1459" s="552"/>
    </row>
    <row r="1460" spans="1:1" x14ac:dyDescent="0.2">
      <c r="A1460" s="552"/>
    </row>
    <row r="1461" spans="1:1" x14ac:dyDescent="0.2">
      <c r="A1461" s="552"/>
    </row>
    <row r="1462" spans="1:1" x14ac:dyDescent="0.2">
      <c r="A1462" s="552"/>
    </row>
    <row r="1463" spans="1:1" x14ac:dyDescent="0.2">
      <c r="A1463" s="552"/>
    </row>
    <row r="1464" spans="1:1" x14ac:dyDescent="0.2">
      <c r="A1464" s="552"/>
    </row>
    <row r="1465" spans="1:1" x14ac:dyDescent="0.2">
      <c r="A1465" s="552"/>
    </row>
    <row r="1466" spans="1:1" x14ac:dyDescent="0.2">
      <c r="A1466" s="552"/>
    </row>
    <row r="1467" spans="1:1" x14ac:dyDescent="0.2">
      <c r="A1467" s="552"/>
    </row>
    <row r="1468" spans="1:1" x14ac:dyDescent="0.2">
      <c r="A1468" s="552"/>
    </row>
    <row r="1469" spans="1:1" x14ac:dyDescent="0.2">
      <c r="A1469" s="552"/>
    </row>
    <row r="1470" spans="1:1" x14ac:dyDescent="0.2">
      <c r="A1470" s="552"/>
    </row>
    <row r="1471" spans="1:1" x14ac:dyDescent="0.2">
      <c r="A1471" s="552"/>
    </row>
    <row r="1472" spans="1:1" x14ac:dyDescent="0.2">
      <c r="A1472" s="552"/>
    </row>
    <row r="1473" spans="1:1" x14ac:dyDescent="0.2">
      <c r="A1473" s="552"/>
    </row>
    <row r="1474" spans="1:1" x14ac:dyDescent="0.2">
      <c r="A1474" s="552"/>
    </row>
    <row r="1475" spans="1:1" x14ac:dyDescent="0.2">
      <c r="A1475" s="552"/>
    </row>
    <row r="1476" spans="1:1" x14ac:dyDescent="0.2">
      <c r="A1476" s="552"/>
    </row>
    <row r="1477" spans="1:1" x14ac:dyDescent="0.2">
      <c r="A1477" s="552"/>
    </row>
    <row r="1478" spans="1:1" x14ac:dyDescent="0.2">
      <c r="A1478" s="552"/>
    </row>
    <row r="1479" spans="1:1" x14ac:dyDescent="0.2">
      <c r="A1479" s="552"/>
    </row>
    <row r="1480" spans="1:1" x14ac:dyDescent="0.2">
      <c r="A1480" s="552"/>
    </row>
    <row r="1481" spans="1:1" x14ac:dyDescent="0.2">
      <c r="A1481" s="552"/>
    </row>
    <row r="1482" spans="1:1" x14ac:dyDescent="0.2">
      <c r="A1482" s="552"/>
    </row>
    <row r="1483" spans="1:1" x14ac:dyDescent="0.2">
      <c r="A1483" s="552"/>
    </row>
    <row r="1484" spans="1:1" x14ac:dyDescent="0.2">
      <c r="A1484" s="552"/>
    </row>
    <row r="1485" spans="1:1" x14ac:dyDescent="0.2">
      <c r="A1485" s="552"/>
    </row>
    <row r="1486" spans="1:1" x14ac:dyDescent="0.2">
      <c r="A1486" s="552"/>
    </row>
    <row r="1487" spans="1:1" x14ac:dyDescent="0.2">
      <c r="A1487" s="552"/>
    </row>
    <row r="1488" spans="1:1" x14ac:dyDescent="0.2">
      <c r="A1488" s="552"/>
    </row>
    <row r="1489" spans="1:1" x14ac:dyDescent="0.2">
      <c r="A1489" s="552"/>
    </row>
    <row r="1490" spans="1:1" x14ac:dyDescent="0.2">
      <c r="A1490" s="552"/>
    </row>
    <row r="1491" spans="1:1" x14ac:dyDescent="0.2">
      <c r="A1491" s="552"/>
    </row>
    <row r="1492" spans="1:1" x14ac:dyDescent="0.2">
      <c r="A1492" s="552"/>
    </row>
    <row r="1493" spans="1:1" x14ac:dyDescent="0.2">
      <c r="A1493" s="552"/>
    </row>
    <row r="1494" spans="1:1" x14ac:dyDescent="0.2">
      <c r="A1494" s="552"/>
    </row>
    <row r="1495" spans="1:1" x14ac:dyDescent="0.2">
      <c r="A1495" s="552"/>
    </row>
    <row r="1496" spans="1:1" x14ac:dyDescent="0.2">
      <c r="A1496" s="552"/>
    </row>
    <row r="1497" spans="1:1" x14ac:dyDescent="0.2">
      <c r="A1497" s="552"/>
    </row>
    <row r="1498" spans="1:1" x14ac:dyDescent="0.2">
      <c r="A1498" s="552"/>
    </row>
    <row r="1499" spans="1:1" x14ac:dyDescent="0.2">
      <c r="A1499" s="552"/>
    </row>
    <row r="1500" spans="1:1" x14ac:dyDescent="0.2">
      <c r="A1500" s="552"/>
    </row>
    <row r="1501" spans="1:1" x14ac:dyDescent="0.2">
      <c r="A1501" s="552"/>
    </row>
    <row r="1502" spans="1:1" x14ac:dyDescent="0.2">
      <c r="A1502" s="552"/>
    </row>
    <row r="1503" spans="1:1" x14ac:dyDescent="0.2">
      <c r="A1503" s="552"/>
    </row>
    <row r="1504" spans="1:1" x14ac:dyDescent="0.2">
      <c r="A1504" s="552"/>
    </row>
    <row r="1505" spans="1:1" x14ac:dyDescent="0.2">
      <c r="A1505" s="552"/>
    </row>
    <row r="1506" spans="1:1" x14ac:dyDescent="0.2">
      <c r="A1506" s="552"/>
    </row>
    <row r="1507" spans="1:1" x14ac:dyDescent="0.2">
      <c r="A1507" s="552"/>
    </row>
    <row r="1508" spans="1:1" x14ac:dyDescent="0.2">
      <c r="A1508" s="552"/>
    </row>
    <row r="1509" spans="1:1" x14ac:dyDescent="0.2">
      <c r="A1509" s="552"/>
    </row>
    <row r="1510" spans="1:1" x14ac:dyDescent="0.2">
      <c r="A1510" s="552"/>
    </row>
    <row r="1511" spans="1:1" x14ac:dyDescent="0.2">
      <c r="A1511" s="552"/>
    </row>
    <row r="1512" spans="1:1" x14ac:dyDescent="0.2">
      <c r="A1512" s="552"/>
    </row>
    <row r="1513" spans="1:1" x14ac:dyDescent="0.2">
      <c r="A1513" s="552"/>
    </row>
    <row r="1514" spans="1:1" x14ac:dyDescent="0.2">
      <c r="A1514" s="552"/>
    </row>
    <row r="1515" spans="1:1" x14ac:dyDescent="0.2">
      <c r="A1515" s="552"/>
    </row>
    <row r="1516" spans="1:1" x14ac:dyDescent="0.2">
      <c r="A1516" s="552"/>
    </row>
    <row r="1517" spans="1:1" x14ac:dyDescent="0.2">
      <c r="A1517" s="552"/>
    </row>
    <row r="1518" spans="1:1" x14ac:dyDescent="0.2">
      <c r="A1518" s="552"/>
    </row>
    <row r="1519" spans="1:1" x14ac:dyDescent="0.2">
      <c r="A1519" s="552"/>
    </row>
    <row r="1520" spans="1:1" x14ac:dyDescent="0.2">
      <c r="A1520" s="552"/>
    </row>
    <row r="1521" spans="1:1" x14ac:dyDescent="0.2">
      <c r="A1521" s="552"/>
    </row>
    <row r="1522" spans="1:1" x14ac:dyDescent="0.2">
      <c r="A1522" s="552"/>
    </row>
    <row r="1523" spans="1:1" x14ac:dyDescent="0.2">
      <c r="A1523" s="552"/>
    </row>
    <row r="1524" spans="1:1" x14ac:dyDescent="0.2">
      <c r="A1524" s="552"/>
    </row>
    <row r="1525" spans="1:1" x14ac:dyDescent="0.2">
      <c r="A1525" s="552"/>
    </row>
    <row r="1526" spans="1:1" x14ac:dyDescent="0.2">
      <c r="A1526" s="552"/>
    </row>
    <row r="1527" spans="1:1" x14ac:dyDescent="0.2">
      <c r="A1527" s="552"/>
    </row>
    <row r="1528" spans="1:1" x14ac:dyDescent="0.2">
      <c r="A1528" s="552"/>
    </row>
    <row r="1529" spans="1:1" x14ac:dyDescent="0.2">
      <c r="A1529" s="552"/>
    </row>
    <row r="1530" spans="1:1" x14ac:dyDescent="0.2">
      <c r="A1530" s="552"/>
    </row>
    <row r="1531" spans="1:1" x14ac:dyDescent="0.2">
      <c r="A1531" s="552"/>
    </row>
    <row r="1532" spans="1:1" x14ac:dyDescent="0.2">
      <c r="A1532" s="552"/>
    </row>
    <row r="1533" spans="1:1" x14ac:dyDescent="0.2">
      <c r="A1533" s="552"/>
    </row>
    <row r="1534" spans="1:1" x14ac:dyDescent="0.2">
      <c r="A1534" s="552"/>
    </row>
    <row r="1535" spans="1:1" x14ac:dyDescent="0.2">
      <c r="A1535" s="552"/>
    </row>
    <row r="1536" spans="1:1" x14ac:dyDescent="0.2">
      <c r="A1536" s="552"/>
    </row>
    <row r="1537" spans="1:1" x14ac:dyDescent="0.2">
      <c r="A1537" s="552"/>
    </row>
    <row r="1538" spans="1:1" x14ac:dyDescent="0.2">
      <c r="A1538" s="552"/>
    </row>
    <row r="1539" spans="1:1" x14ac:dyDescent="0.2">
      <c r="A1539" s="552"/>
    </row>
    <row r="1540" spans="1:1" x14ac:dyDescent="0.2">
      <c r="A1540" s="552"/>
    </row>
    <row r="1541" spans="1:1" x14ac:dyDescent="0.2">
      <c r="A1541" s="552"/>
    </row>
    <row r="1542" spans="1:1" x14ac:dyDescent="0.2">
      <c r="A1542" s="552"/>
    </row>
    <row r="1543" spans="1:1" x14ac:dyDescent="0.2">
      <c r="A1543" s="552"/>
    </row>
    <row r="1544" spans="1:1" x14ac:dyDescent="0.2">
      <c r="A1544" s="552"/>
    </row>
    <row r="1545" spans="1:1" x14ac:dyDescent="0.2">
      <c r="A1545" s="552"/>
    </row>
    <row r="1546" spans="1:1" x14ac:dyDescent="0.2">
      <c r="A1546" s="552"/>
    </row>
    <row r="1547" spans="1:1" x14ac:dyDescent="0.2">
      <c r="A1547" s="552"/>
    </row>
    <row r="1548" spans="1:1" x14ac:dyDescent="0.2">
      <c r="A1548" s="552"/>
    </row>
    <row r="1549" spans="1:1" x14ac:dyDescent="0.2">
      <c r="A1549" s="552"/>
    </row>
    <row r="1550" spans="1:1" x14ac:dyDescent="0.2">
      <c r="A1550" s="552"/>
    </row>
    <row r="1551" spans="1:1" x14ac:dyDescent="0.2">
      <c r="A1551" s="552"/>
    </row>
    <row r="1552" spans="1:1" x14ac:dyDescent="0.2">
      <c r="A1552" s="552"/>
    </row>
    <row r="1553" spans="1:1" x14ac:dyDescent="0.2">
      <c r="A1553" s="552"/>
    </row>
    <row r="1554" spans="1:1" x14ac:dyDescent="0.2">
      <c r="A1554" s="552"/>
    </row>
    <row r="1555" spans="1:1" x14ac:dyDescent="0.2">
      <c r="A1555" s="552"/>
    </row>
    <row r="1556" spans="1:1" x14ac:dyDescent="0.2">
      <c r="A1556" s="552"/>
    </row>
    <row r="1557" spans="1:1" x14ac:dyDescent="0.2">
      <c r="A1557" s="552"/>
    </row>
    <row r="1558" spans="1:1" x14ac:dyDescent="0.2">
      <c r="A1558" s="552"/>
    </row>
    <row r="1559" spans="1:1" x14ac:dyDescent="0.2">
      <c r="A1559" s="552"/>
    </row>
    <row r="1560" spans="1:1" x14ac:dyDescent="0.2">
      <c r="A1560" s="552"/>
    </row>
    <row r="1561" spans="1:1" x14ac:dyDescent="0.2">
      <c r="A1561" s="552"/>
    </row>
    <row r="1562" spans="1:1" x14ac:dyDescent="0.2">
      <c r="A1562" s="552"/>
    </row>
    <row r="1563" spans="1:1" x14ac:dyDescent="0.2">
      <c r="A1563" s="552"/>
    </row>
    <row r="1564" spans="1:1" x14ac:dyDescent="0.2">
      <c r="A1564" s="552"/>
    </row>
    <row r="1565" spans="1:1" x14ac:dyDescent="0.2">
      <c r="A1565" s="552"/>
    </row>
    <row r="1566" spans="1:1" x14ac:dyDescent="0.2">
      <c r="A1566" s="552"/>
    </row>
    <row r="1567" spans="1:1" x14ac:dyDescent="0.2">
      <c r="A1567" s="552"/>
    </row>
    <row r="1568" spans="1:1" x14ac:dyDescent="0.2">
      <c r="A1568" s="552"/>
    </row>
    <row r="1569" spans="1:1" x14ac:dyDescent="0.2">
      <c r="A1569" s="552"/>
    </row>
    <row r="1570" spans="1:1" x14ac:dyDescent="0.2">
      <c r="A1570" s="552"/>
    </row>
    <row r="1571" spans="1:1" x14ac:dyDescent="0.2">
      <c r="A1571" s="552"/>
    </row>
    <row r="1572" spans="1:1" x14ac:dyDescent="0.2">
      <c r="A1572" s="552"/>
    </row>
    <row r="1573" spans="1:1" x14ac:dyDescent="0.2">
      <c r="A1573" s="552"/>
    </row>
    <row r="1574" spans="1:1" x14ac:dyDescent="0.2">
      <c r="A1574" s="552"/>
    </row>
    <row r="1575" spans="1:1" x14ac:dyDescent="0.2">
      <c r="A1575" s="552"/>
    </row>
    <row r="1576" spans="1:1" x14ac:dyDescent="0.2">
      <c r="A1576" s="552"/>
    </row>
    <row r="1577" spans="1:1" x14ac:dyDescent="0.2">
      <c r="A1577" s="552"/>
    </row>
    <row r="1578" spans="1:1" x14ac:dyDescent="0.2">
      <c r="A1578" s="552"/>
    </row>
    <row r="1579" spans="1:1" x14ac:dyDescent="0.2">
      <c r="A1579" s="552"/>
    </row>
    <row r="1580" spans="1:1" x14ac:dyDescent="0.2">
      <c r="A1580" s="552"/>
    </row>
    <row r="1581" spans="1:1" x14ac:dyDescent="0.2">
      <c r="A1581" s="552"/>
    </row>
    <row r="1582" spans="1:1" x14ac:dyDescent="0.2">
      <c r="A1582" s="552"/>
    </row>
    <row r="1583" spans="1:1" x14ac:dyDescent="0.2">
      <c r="A1583" s="552"/>
    </row>
    <row r="1584" spans="1:1" x14ac:dyDescent="0.2">
      <c r="A1584" s="552"/>
    </row>
    <row r="1585" spans="1:1" x14ac:dyDescent="0.2">
      <c r="A1585" s="552"/>
    </row>
    <row r="1586" spans="1:1" x14ac:dyDescent="0.2">
      <c r="A1586" s="552"/>
    </row>
    <row r="1587" spans="1:1" x14ac:dyDescent="0.2">
      <c r="A1587" s="552"/>
    </row>
    <row r="1588" spans="1:1" x14ac:dyDescent="0.2">
      <c r="A1588" s="552"/>
    </row>
    <row r="1589" spans="1:1" x14ac:dyDescent="0.2">
      <c r="A1589" s="552"/>
    </row>
    <row r="1590" spans="1:1" x14ac:dyDescent="0.2">
      <c r="A1590" s="552"/>
    </row>
    <row r="1591" spans="1:1" x14ac:dyDescent="0.2">
      <c r="A1591" s="552"/>
    </row>
    <row r="1592" spans="1:1" x14ac:dyDescent="0.2">
      <c r="A1592" s="552"/>
    </row>
    <row r="1593" spans="1:1" x14ac:dyDescent="0.2">
      <c r="A1593" s="552"/>
    </row>
    <row r="1594" spans="1:1" x14ac:dyDescent="0.2">
      <c r="A1594" s="552"/>
    </row>
    <row r="1595" spans="1:1" x14ac:dyDescent="0.2">
      <c r="A1595" s="552"/>
    </row>
    <row r="1596" spans="1:1" x14ac:dyDescent="0.2">
      <c r="A1596" s="552"/>
    </row>
    <row r="1597" spans="1:1" x14ac:dyDescent="0.2">
      <c r="A1597" s="552"/>
    </row>
    <row r="1598" spans="1:1" x14ac:dyDescent="0.2">
      <c r="A1598" s="552"/>
    </row>
    <row r="1599" spans="1:1" x14ac:dyDescent="0.2">
      <c r="A1599" s="552"/>
    </row>
    <row r="1600" spans="1:1" x14ac:dyDescent="0.2">
      <c r="A1600" s="552"/>
    </row>
    <row r="1601" spans="1:1" x14ac:dyDescent="0.2">
      <c r="A1601" s="552"/>
    </row>
    <row r="1602" spans="1:1" x14ac:dyDescent="0.2">
      <c r="A1602" s="552"/>
    </row>
    <row r="1603" spans="1:1" x14ac:dyDescent="0.2">
      <c r="A1603" s="552"/>
    </row>
    <row r="1604" spans="1:1" x14ac:dyDescent="0.2">
      <c r="A1604" s="552"/>
    </row>
    <row r="1605" spans="1:1" x14ac:dyDescent="0.2">
      <c r="A1605" s="552"/>
    </row>
    <row r="1606" spans="1:1" x14ac:dyDescent="0.2">
      <c r="A1606" s="552"/>
    </row>
    <row r="1607" spans="1:1" x14ac:dyDescent="0.2">
      <c r="A1607" s="552"/>
    </row>
    <row r="1608" spans="1:1" x14ac:dyDescent="0.2">
      <c r="A1608" s="552"/>
    </row>
    <row r="1609" spans="1:1" x14ac:dyDescent="0.2">
      <c r="A1609" s="552"/>
    </row>
    <row r="1610" spans="1:1" x14ac:dyDescent="0.2">
      <c r="A1610" s="552"/>
    </row>
    <row r="1611" spans="1:1" x14ac:dyDescent="0.2">
      <c r="A1611" s="552"/>
    </row>
    <row r="1612" spans="1:1" x14ac:dyDescent="0.2">
      <c r="A1612" s="552"/>
    </row>
    <row r="1613" spans="1:1" x14ac:dyDescent="0.2">
      <c r="A1613" s="552"/>
    </row>
    <row r="1614" spans="1:1" x14ac:dyDescent="0.2">
      <c r="A1614" s="552"/>
    </row>
    <row r="1615" spans="1:1" x14ac:dyDescent="0.2">
      <c r="A1615" s="552"/>
    </row>
    <row r="1616" spans="1:1" x14ac:dyDescent="0.2">
      <c r="A1616" s="552"/>
    </row>
    <row r="1617" spans="1:1" x14ac:dyDescent="0.2">
      <c r="A1617" s="552"/>
    </row>
    <row r="1618" spans="1:1" x14ac:dyDescent="0.2">
      <c r="A1618" s="552"/>
    </row>
    <row r="1619" spans="1:1" x14ac:dyDescent="0.2">
      <c r="A1619" s="552"/>
    </row>
    <row r="1620" spans="1:1" x14ac:dyDescent="0.2">
      <c r="A1620" s="552"/>
    </row>
    <row r="1621" spans="1:1" x14ac:dyDescent="0.2">
      <c r="A1621" s="552"/>
    </row>
    <row r="1622" spans="1:1" x14ac:dyDescent="0.2">
      <c r="A1622" s="552"/>
    </row>
    <row r="1623" spans="1:1" x14ac:dyDescent="0.2">
      <c r="A1623" s="552"/>
    </row>
    <row r="1624" spans="1:1" x14ac:dyDescent="0.2">
      <c r="A1624" s="552"/>
    </row>
    <row r="1625" spans="1:1" x14ac:dyDescent="0.2">
      <c r="A1625" s="552"/>
    </row>
    <row r="1626" spans="1:1" x14ac:dyDescent="0.2">
      <c r="A1626" s="552"/>
    </row>
    <row r="1627" spans="1:1" x14ac:dyDescent="0.2">
      <c r="A1627" s="552"/>
    </row>
    <row r="1628" spans="1:1" x14ac:dyDescent="0.2">
      <c r="A1628" s="552"/>
    </row>
    <row r="1629" spans="1:1" x14ac:dyDescent="0.2">
      <c r="A1629" s="552"/>
    </row>
    <row r="1630" spans="1:1" x14ac:dyDescent="0.2">
      <c r="A1630" s="552"/>
    </row>
    <row r="1631" spans="1:1" x14ac:dyDescent="0.2">
      <c r="A1631" s="552"/>
    </row>
    <row r="1632" spans="1:1" x14ac:dyDescent="0.2">
      <c r="A1632" s="552"/>
    </row>
    <row r="1633" spans="1:1" x14ac:dyDescent="0.2">
      <c r="A1633" s="552"/>
    </row>
    <row r="1634" spans="1:1" x14ac:dyDescent="0.2">
      <c r="A1634" s="552"/>
    </row>
    <row r="1635" spans="1:1" x14ac:dyDescent="0.2">
      <c r="A1635" s="552"/>
    </row>
    <row r="1636" spans="1:1" x14ac:dyDescent="0.2">
      <c r="A1636" s="552"/>
    </row>
    <row r="1637" spans="1:1" x14ac:dyDescent="0.2">
      <c r="A1637" s="552"/>
    </row>
    <row r="1638" spans="1:1" x14ac:dyDescent="0.2">
      <c r="A1638" s="552"/>
    </row>
    <row r="1639" spans="1:1" x14ac:dyDescent="0.2">
      <c r="A1639" s="552"/>
    </row>
    <row r="1640" spans="1:1" x14ac:dyDescent="0.2">
      <c r="A1640" s="552"/>
    </row>
    <row r="1641" spans="1:1" x14ac:dyDescent="0.2">
      <c r="A1641" s="552"/>
    </row>
    <row r="1642" spans="1:1" x14ac:dyDescent="0.2">
      <c r="A1642" s="552"/>
    </row>
    <row r="1643" spans="1:1" x14ac:dyDescent="0.2">
      <c r="A1643" s="552"/>
    </row>
    <row r="1644" spans="1:1" x14ac:dyDescent="0.2">
      <c r="A1644" s="552"/>
    </row>
    <row r="1645" spans="1:1" x14ac:dyDescent="0.2">
      <c r="A1645" s="552"/>
    </row>
    <row r="1646" spans="1:1" x14ac:dyDescent="0.2">
      <c r="A1646" s="552"/>
    </row>
    <row r="1647" spans="1:1" x14ac:dyDescent="0.2">
      <c r="A1647" s="552"/>
    </row>
    <row r="1648" spans="1:1" x14ac:dyDescent="0.2">
      <c r="A1648" s="552"/>
    </row>
    <row r="1649" spans="1:1" x14ac:dyDescent="0.2">
      <c r="A1649" s="552"/>
    </row>
    <row r="1650" spans="1:1" x14ac:dyDescent="0.2">
      <c r="A1650" s="552"/>
    </row>
    <row r="1651" spans="1:1" x14ac:dyDescent="0.2">
      <c r="A1651" s="552"/>
    </row>
    <row r="1652" spans="1:1" x14ac:dyDescent="0.2">
      <c r="A1652" s="552"/>
    </row>
    <row r="1653" spans="1:1" x14ac:dyDescent="0.2">
      <c r="A1653" s="552"/>
    </row>
    <row r="1654" spans="1:1" x14ac:dyDescent="0.2">
      <c r="A1654" s="552"/>
    </row>
    <row r="1655" spans="1:1" x14ac:dyDescent="0.2">
      <c r="A1655" s="552"/>
    </row>
    <row r="1656" spans="1:1" x14ac:dyDescent="0.2">
      <c r="A1656" s="552"/>
    </row>
    <row r="1657" spans="1:1" x14ac:dyDescent="0.2">
      <c r="A1657" s="552"/>
    </row>
    <row r="1658" spans="1:1" x14ac:dyDescent="0.2">
      <c r="A1658" s="552"/>
    </row>
    <row r="1659" spans="1:1" x14ac:dyDescent="0.2">
      <c r="A1659" s="552"/>
    </row>
    <row r="1660" spans="1:1" x14ac:dyDescent="0.2">
      <c r="A1660" s="552"/>
    </row>
    <row r="1661" spans="1:1" x14ac:dyDescent="0.2">
      <c r="A1661" s="552"/>
    </row>
    <row r="1662" spans="1:1" x14ac:dyDescent="0.2">
      <c r="A1662" s="552"/>
    </row>
    <row r="1663" spans="1:1" x14ac:dyDescent="0.2">
      <c r="A1663" s="552"/>
    </row>
    <row r="1664" spans="1:1" x14ac:dyDescent="0.2">
      <c r="A1664" s="552"/>
    </row>
    <row r="1665" spans="1:1" x14ac:dyDescent="0.2">
      <c r="A1665" s="552"/>
    </row>
    <row r="1666" spans="1:1" x14ac:dyDescent="0.2">
      <c r="A1666" s="552"/>
    </row>
    <row r="1667" spans="1:1" x14ac:dyDescent="0.2">
      <c r="A1667" s="552"/>
    </row>
    <row r="1668" spans="1:1" x14ac:dyDescent="0.2">
      <c r="A1668" s="552"/>
    </row>
    <row r="1669" spans="1:1" x14ac:dyDescent="0.2">
      <c r="A1669" s="552"/>
    </row>
    <row r="1670" spans="1:1" x14ac:dyDescent="0.2">
      <c r="A1670" s="552"/>
    </row>
    <row r="1671" spans="1:1" x14ac:dyDescent="0.2">
      <c r="A1671" s="552"/>
    </row>
    <row r="1672" spans="1:1" x14ac:dyDescent="0.2">
      <c r="A1672" s="552"/>
    </row>
    <row r="1673" spans="1:1" x14ac:dyDescent="0.2">
      <c r="A1673" s="552"/>
    </row>
    <row r="1674" spans="1:1" x14ac:dyDescent="0.2">
      <c r="A1674" s="552"/>
    </row>
    <row r="1675" spans="1:1" x14ac:dyDescent="0.2">
      <c r="A1675" s="552"/>
    </row>
    <row r="1676" spans="1:1" x14ac:dyDescent="0.2">
      <c r="A1676" s="552"/>
    </row>
    <row r="1677" spans="1:1" x14ac:dyDescent="0.2">
      <c r="A1677" s="552"/>
    </row>
    <row r="1678" spans="1:1" x14ac:dyDescent="0.2">
      <c r="A1678" s="552"/>
    </row>
    <row r="1679" spans="1:1" x14ac:dyDescent="0.2">
      <c r="A1679" s="552"/>
    </row>
    <row r="1680" spans="1:1" x14ac:dyDescent="0.2">
      <c r="A1680" s="552"/>
    </row>
    <row r="1681" spans="1:1" x14ac:dyDescent="0.2">
      <c r="A1681" s="552"/>
    </row>
    <row r="1682" spans="1:1" x14ac:dyDescent="0.2">
      <c r="A1682" s="552"/>
    </row>
    <row r="1683" spans="1:1" x14ac:dyDescent="0.2">
      <c r="A1683" s="552"/>
    </row>
    <row r="1684" spans="1:1" x14ac:dyDescent="0.2">
      <c r="A1684" s="552"/>
    </row>
    <row r="1685" spans="1:1" x14ac:dyDescent="0.2">
      <c r="A1685" s="552"/>
    </row>
    <row r="1686" spans="1:1" x14ac:dyDescent="0.2">
      <c r="A1686" s="552"/>
    </row>
    <row r="1687" spans="1:1" x14ac:dyDescent="0.2">
      <c r="A1687" s="552"/>
    </row>
    <row r="1688" spans="1:1" x14ac:dyDescent="0.2">
      <c r="A1688" s="552"/>
    </row>
    <row r="1689" spans="1:1" x14ac:dyDescent="0.2">
      <c r="A1689" s="552"/>
    </row>
    <row r="1690" spans="1:1" x14ac:dyDescent="0.2">
      <c r="A1690" s="552"/>
    </row>
    <row r="1691" spans="1:1" x14ac:dyDescent="0.2">
      <c r="A1691" s="552"/>
    </row>
    <row r="1692" spans="1:1" x14ac:dyDescent="0.2">
      <c r="A1692" s="552"/>
    </row>
    <row r="1693" spans="1:1" x14ac:dyDescent="0.2">
      <c r="A1693" s="552"/>
    </row>
    <row r="1694" spans="1:1" x14ac:dyDescent="0.2">
      <c r="A1694" s="552"/>
    </row>
    <row r="1695" spans="1:1" x14ac:dyDescent="0.2">
      <c r="A1695" s="552"/>
    </row>
    <row r="1696" spans="1:1" x14ac:dyDescent="0.2">
      <c r="A1696" s="552"/>
    </row>
    <row r="1697" spans="1:1" x14ac:dyDescent="0.2">
      <c r="A1697" s="552"/>
    </row>
    <row r="1698" spans="1:1" x14ac:dyDescent="0.2">
      <c r="A1698" s="552"/>
    </row>
    <row r="1699" spans="1:1" x14ac:dyDescent="0.2">
      <c r="A1699" s="552"/>
    </row>
    <row r="1700" spans="1:1" x14ac:dyDescent="0.2">
      <c r="A1700" s="552"/>
    </row>
    <row r="1701" spans="1:1" x14ac:dyDescent="0.2">
      <c r="A1701" s="552"/>
    </row>
    <row r="1702" spans="1:1" x14ac:dyDescent="0.2">
      <c r="A1702" s="552"/>
    </row>
    <row r="1703" spans="1:1" x14ac:dyDescent="0.2">
      <c r="A1703" s="552"/>
    </row>
    <row r="1704" spans="1:1" x14ac:dyDescent="0.2">
      <c r="A1704" s="552"/>
    </row>
    <row r="1705" spans="1:1" x14ac:dyDescent="0.2">
      <c r="A1705" s="552"/>
    </row>
    <row r="1706" spans="1:1" x14ac:dyDescent="0.2">
      <c r="A1706" s="552"/>
    </row>
    <row r="1707" spans="1:1" x14ac:dyDescent="0.2">
      <c r="A1707" s="552"/>
    </row>
    <row r="1708" spans="1:1" x14ac:dyDescent="0.2">
      <c r="A1708" s="552"/>
    </row>
    <row r="1709" spans="1:1" x14ac:dyDescent="0.2">
      <c r="A1709" s="552"/>
    </row>
    <row r="1710" spans="1:1" x14ac:dyDescent="0.2">
      <c r="A1710" s="552"/>
    </row>
    <row r="1711" spans="1:1" x14ac:dyDescent="0.2">
      <c r="A1711" s="552"/>
    </row>
    <row r="1712" spans="1:1" x14ac:dyDescent="0.2">
      <c r="A1712" s="552"/>
    </row>
    <row r="1713" spans="1:1" x14ac:dyDescent="0.2">
      <c r="A1713" s="552"/>
    </row>
    <row r="1714" spans="1:1" x14ac:dyDescent="0.2">
      <c r="A1714" s="552"/>
    </row>
    <row r="1715" spans="1:1" x14ac:dyDescent="0.2">
      <c r="A1715" s="552"/>
    </row>
    <row r="1716" spans="1:1" x14ac:dyDescent="0.2">
      <c r="A1716" s="552"/>
    </row>
    <row r="1717" spans="1:1" x14ac:dyDescent="0.2">
      <c r="A1717" s="552"/>
    </row>
    <row r="1718" spans="1:1" x14ac:dyDescent="0.2">
      <c r="A1718" s="552"/>
    </row>
    <row r="1719" spans="1:1" x14ac:dyDescent="0.2">
      <c r="A1719" s="552"/>
    </row>
    <row r="1720" spans="1:1" x14ac:dyDescent="0.2">
      <c r="A1720" s="552"/>
    </row>
    <row r="1721" spans="1:1" x14ac:dyDescent="0.2">
      <c r="A1721" s="552"/>
    </row>
    <row r="1722" spans="1:1" x14ac:dyDescent="0.2">
      <c r="A1722" s="552"/>
    </row>
    <row r="1723" spans="1:1" x14ac:dyDescent="0.2">
      <c r="A1723" s="552"/>
    </row>
    <row r="1724" spans="1:1" x14ac:dyDescent="0.2">
      <c r="A1724" s="552"/>
    </row>
    <row r="1725" spans="1:1" x14ac:dyDescent="0.2">
      <c r="A1725" s="552"/>
    </row>
    <row r="1726" spans="1:1" x14ac:dyDescent="0.2">
      <c r="A1726" s="552"/>
    </row>
    <row r="1727" spans="1:1" x14ac:dyDescent="0.2">
      <c r="A1727" s="552"/>
    </row>
    <row r="1728" spans="1:1" x14ac:dyDescent="0.2">
      <c r="A1728" s="552"/>
    </row>
    <row r="1729" spans="1:1" x14ac:dyDescent="0.2">
      <c r="A1729" s="552"/>
    </row>
    <row r="1730" spans="1:1" x14ac:dyDescent="0.2">
      <c r="A1730" s="552"/>
    </row>
    <row r="1731" spans="1:1" x14ac:dyDescent="0.2">
      <c r="A1731" s="552"/>
    </row>
    <row r="1732" spans="1:1" x14ac:dyDescent="0.2">
      <c r="A1732" s="552"/>
    </row>
    <row r="1733" spans="1:1" x14ac:dyDescent="0.2">
      <c r="A1733" s="552"/>
    </row>
    <row r="1734" spans="1:1" x14ac:dyDescent="0.2">
      <c r="A1734" s="552"/>
    </row>
    <row r="1735" spans="1:1" x14ac:dyDescent="0.2">
      <c r="A1735" s="552"/>
    </row>
    <row r="1736" spans="1:1" x14ac:dyDescent="0.2">
      <c r="A1736" s="552"/>
    </row>
    <row r="1737" spans="1:1" x14ac:dyDescent="0.2">
      <c r="A1737" s="552"/>
    </row>
    <row r="1738" spans="1:1" x14ac:dyDescent="0.2">
      <c r="A1738" s="552"/>
    </row>
    <row r="1739" spans="1:1" x14ac:dyDescent="0.2">
      <c r="A1739" s="552"/>
    </row>
    <row r="1740" spans="1:1" x14ac:dyDescent="0.2">
      <c r="A1740" s="552"/>
    </row>
    <row r="1741" spans="1:1" x14ac:dyDescent="0.2">
      <c r="A1741" s="552"/>
    </row>
    <row r="1742" spans="1:1" x14ac:dyDescent="0.2">
      <c r="A1742" s="552"/>
    </row>
    <row r="1743" spans="1:1" x14ac:dyDescent="0.2">
      <c r="A1743" s="552"/>
    </row>
    <row r="1744" spans="1:1" x14ac:dyDescent="0.2">
      <c r="A1744" s="552"/>
    </row>
    <row r="1745" spans="1:1" x14ac:dyDescent="0.2">
      <c r="A1745" s="552"/>
    </row>
    <row r="1746" spans="1:1" x14ac:dyDescent="0.2">
      <c r="A1746" s="552"/>
    </row>
    <row r="1747" spans="1:1" x14ac:dyDescent="0.2">
      <c r="A1747" s="552"/>
    </row>
    <row r="1748" spans="1:1" x14ac:dyDescent="0.2">
      <c r="A1748" s="552"/>
    </row>
    <row r="1749" spans="1:1" x14ac:dyDescent="0.2">
      <c r="A1749" s="552"/>
    </row>
    <row r="1750" spans="1:1" x14ac:dyDescent="0.2">
      <c r="A1750" s="552"/>
    </row>
    <row r="1751" spans="1:1" x14ac:dyDescent="0.2">
      <c r="A1751" s="552"/>
    </row>
    <row r="1752" spans="1:1" x14ac:dyDescent="0.2">
      <c r="A1752" s="552"/>
    </row>
    <row r="1753" spans="1:1" x14ac:dyDescent="0.2">
      <c r="A1753" s="552"/>
    </row>
    <row r="1754" spans="1:1" x14ac:dyDescent="0.2">
      <c r="A1754" s="552"/>
    </row>
    <row r="1755" spans="1:1" x14ac:dyDescent="0.2">
      <c r="A1755" s="552"/>
    </row>
    <row r="1756" spans="1:1" x14ac:dyDescent="0.2">
      <c r="A1756" s="552"/>
    </row>
    <row r="1757" spans="1:1" x14ac:dyDescent="0.2">
      <c r="A1757" s="552"/>
    </row>
    <row r="1758" spans="1:1" x14ac:dyDescent="0.2">
      <c r="A1758" s="552"/>
    </row>
    <row r="1759" spans="1:1" x14ac:dyDescent="0.2">
      <c r="A1759" s="552"/>
    </row>
    <row r="1760" spans="1:1" x14ac:dyDescent="0.2">
      <c r="A1760" s="552"/>
    </row>
    <row r="1761" spans="1:1" x14ac:dyDescent="0.2">
      <c r="A1761" s="552"/>
    </row>
    <row r="1762" spans="1:1" x14ac:dyDescent="0.2">
      <c r="A1762" s="552"/>
    </row>
    <row r="1763" spans="1:1" x14ac:dyDescent="0.2">
      <c r="A1763" s="552"/>
    </row>
    <row r="1764" spans="1:1" x14ac:dyDescent="0.2">
      <c r="A1764" s="552"/>
    </row>
    <row r="1765" spans="1:1" x14ac:dyDescent="0.2">
      <c r="A1765" s="552"/>
    </row>
    <row r="1766" spans="1:1" x14ac:dyDescent="0.2">
      <c r="A1766" s="552"/>
    </row>
    <row r="1767" spans="1:1" x14ac:dyDescent="0.2">
      <c r="A1767" s="552"/>
    </row>
    <row r="1768" spans="1:1" x14ac:dyDescent="0.2">
      <c r="A1768" s="552"/>
    </row>
    <row r="1769" spans="1:1" x14ac:dyDescent="0.2">
      <c r="A1769" s="552"/>
    </row>
    <row r="1770" spans="1:1" x14ac:dyDescent="0.2">
      <c r="A1770" s="552"/>
    </row>
    <row r="1771" spans="1:1" x14ac:dyDescent="0.2">
      <c r="A1771" s="552"/>
    </row>
    <row r="1772" spans="1:1" x14ac:dyDescent="0.2">
      <c r="A1772" s="552"/>
    </row>
    <row r="1773" spans="1:1" x14ac:dyDescent="0.2">
      <c r="A1773" s="552"/>
    </row>
    <row r="1774" spans="1:1" x14ac:dyDescent="0.2">
      <c r="A1774" s="552"/>
    </row>
    <row r="1775" spans="1:1" x14ac:dyDescent="0.2">
      <c r="A1775" s="552"/>
    </row>
    <row r="1776" spans="1:1" x14ac:dyDescent="0.2">
      <c r="A1776" s="552"/>
    </row>
    <row r="1777" spans="1:1" x14ac:dyDescent="0.2">
      <c r="A1777" s="552"/>
    </row>
    <row r="1778" spans="1:1" x14ac:dyDescent="0.2">
      <c r="A1778" s="552"/>
    </row>
    <row r="1779" spans="1:1" x14ac:dyDescent="0.2">
      <c r="A1779" s="552"/>
    </row>
    <row r="1780" spans="1:1" x14ac:dyDescent="0.2">
      <c r="A1780" s="552"/>
    </row>
    <row r="1781" spans="1:1" x14ac:dyDescent="0.2">
      <c r="A1781" s="552"/>
    </row>
    <row r="1782" spans="1:1" x14ac:dyDescent="0.2">
      <c r="A1782" s="552"/>
    </row>
    <row r="1783" spans="1:1" x14ac:dyDescent="0.2">
      <c r="A1783" s="552"/>
    </row>
    <row r="1784" spans="1:1" x14ac:dyDescent="0.2">
      <c r="A1784" s="552"/>
    </row>
    <row r="1785" spans="1:1" x14ac:dyDescent="0.2">
      <c r="A1785" s="552"/>
    </row>
    <row r="1786" spans="1:1" x14ac:dyDescent="0.2">
      <c r="A1786" s="552"/>
    </row>
    <row r="1787" spans="1:1" x14ac:dyDescent="0.2">
      <c r="A1787" s="552"/>
    </row>
    <row r="1788" spans="1:1" x14ac:dyDescent="0.2">
      <c r="A1788" s="552"/>
    </row>
    <row r="1789" spans="1:1" x14ac:dyDescent="0.2">
      <c r="A1789" s="552"/>
    </row>
    <row r="1790" spans="1:1" x14ac:dyDescent="0.2">
      <c r="A1790" s="552"/>
    </row>
    <row r="1791" spans="1:1" x14ac:dyDescent="0.2">
      <c r="A1791" s="552"/>
    </row>
    <row r="1792" spans="1:1" x14ac:dyDescent="0.2">
      <c r="A1792" s="552"/>
    </row>
    <row r="1793" spans="1:1" x14ac:dyDescent="0.2">
      <c r="A1793" s="552"/>
    </row>
    <row r="1794" spans="1:1" x14ac:dyDescent="0.2">
      <c r="A1794" s="552"/>
    </row>
    <row r="1795" spans="1:1" x14ac:dyDescent="0.2">
      <c r="A1795" s="552"/>
    </row>
    <row r="1796" spans="1:1" x14ac:dyDescent="0.2">
      <c r="A1796" s="552"/>
    </row>
    <row r="1797" spans="1:1" x14ac:dyDescent="0.2">
      <c r="A1797" s="552"/>
    </row>
    <row r="1798" spans="1:1" x14ac:dyDescent="0.2">
      <c r="A1798" s="552"/>
    </row>
    <row r="1799" spans="1:1" x14ac:dyDescent="0.2">
      <c r="A1799" s="552"/>
    </row>
    <row r="1800" spans="1:1" x14ac:dyDescent="0.2">
      <c r="A1800" s="552"/>
    </row>
    <row r="1801" spans="1:1" x14ac:dyDescent="0.2">
      <c r="A1801" s="552"/>
    </row>
    <row r="1802" spans="1:1" x14ac:dyDescent="0.2">
      <c r="A1802" s="552"/>
    </row>
    <row r="1803" spans="1:1" x14ac:dyDescent="0.2">
      <c r="A1803" s="552"/>
    </row>
    <row r="1804" spans="1:1" x14ac:dyDescent="0.2">
      <c r="A1804" s="552"/>
    </row>
    <row r="1805" spans="1:1" x14ac:dyDescent="0.2">
      <c r="A1805" s="552"/>
    </row>
    <row r="1806" spans="1:1" x14ac:dyDescent="0.2">
      <c r="A1806" s="552"/>
    </row>
    <row r="1807" spans="1:1" x14ac:dyDescent="0.2">
      <c r="A1807" s="552"/>
    </row>
    <row r="1808" spans="1:1" x14ac:dyDescent="0.2">
      <c r="A1808" s="552"/>
    </row>
    <row r="1809" spans="1:1" x14ac:dyDescent="0.2">
      <c r="A1809" s="552"/>
    </row>
    <row r="1810" spans="1:1" x14ac:dyDescent="0.2">
      <c r="A1810" s="552"/>
    </row>
    <row r="1811" spans="1:1" x14ac:dyDescent="0.2">
      <c r="A1811" s="552"/>
    </row>
    <row r="1812" spans="1:1" x14ac:dyDescent="0.2">
      <c r="A1812" s="552"/>
    </row>
    <row r="1813" spans="1:1" x14ac:dyDescent="0.2">
      <c r="A1813" s="552"/>
    </row>
    <row r="1814" spans="1:1" x14ac:dyDescent="0.2">
      <c r="A1814" s="552"/>
    </row>
  </sheetData>
  <sheetProtection algorithmName="SHA-512" hashValue="Og32LvwxM8LGaT5jGKfmYgtz2J7SG2gNkePlv+5uCMtntC/ZEOEKC5Nluz2Ta65wVkpprdQwwWqtZMpDhaZIfQ==" saltValue="VgBGxsG9Zgf08CJy6vXCNA==" spinCount="100000" sheet="1" objects="1" scenarios="1" insertRows="0"/>
  <mergeCells count="27">
    <mergeCell ref="A42:B47"/>
    <mergeCell ref="A48:C48"/>
    <mergeCell ref="A51:B56"/>
    <mergeCell ref="A57:C57"/>
    <mergeCell ref="L6:M11"/>
    <mergeCell ref="L12:N12"/>
    <mergeCell ref="L15:M20"/>
    <mergeCell ref="L21:N21"/>
    <mergeCell ref="L24:M29"/>
    <mergeCell ref="L30:N30"/>
    <mergeCell ref="L33:M38"/>
    <mergeCell ref="L39:N39"/>
    <mergeCell ref="L42:M47"/>
    <mergeCell ref="L48:N48"/>
    <mergeCell ref="L51:M56"/>
    <mergeCell ref="L57:N57"/>
    <mergeCell ref="A21:C21"/>
    <mergeCell ref="A24:B29"/>
    <mergeCell ref="A30:C30"/>
    <mergeCell ref="A33:B38"/>
    <mergeCell ref="A39:C39"/>
    <mergeCell ref="L1:U1"/>
    <mergeCell ref="A6:B11"/>
    <mergeCell ref="A12:C12"/>
    <mergeCell ref="A15:B20"/>
    <mergeCell ref="A1:J1"/>
    <mergeCell ref="A2:U2"/>
  </mergeCells>
  <dataValidations count="1">
    <dataValidation type="list" allowBlank="1" showInputMessage="1" showErrorMessage="1" sqref="E22:I22 E31:I31 E40:I40 E13:I13 P49:T49 E49:I49 P22:T22 P31:T31 P40:T40 P13:T13 P4:T4 E4:I4">
      <formula1>"Yes, No"</formula1>
    </dataValidation>
  </dataValidation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0" tint="-0.249977111117893"/>
  </sheetPr>
  <dimension ref="A1:XFD177"/>
  <sheetViews>
    <sheetView zoomScaleNormal="100" workbookViewId="0">
      <pane xSplit="1" topLeftCell="B1" activePane="topRight" state="frozen"/>
      <selection activeCell="D1" sqref="D1:E3"/>
      <selection pane="topRight" activeCell="B1" sqref="B1:C1"/>
    </sheetView>
  </sheetViews>
  <sheetFormatPr defaultColWidth="0" defaultRowHeight="0" customHeight="1" zeroHeight="1" x14ac:dyDescent="0.2"/>
  <cols>
    <col min="1" max="1" width="20.42578125" customWidth="1"/>
    <col min="2" max="2" width="12.28515625" customWidth="1"/>
    <col min="3" max="3" width="11.7109375" customWidth="1"/>
    <col min="4" max="4" width="7.42578125" customWidth="1"/>
    <col min="5" max="8" width="9.7109375" customWidth="1"/>
    <col min="9" max="9" width="12.28515625" style="177" bestFit="1" customWidth="1"/>
    <col min="10" max="10" width="13.28515625" style="177" customWidth="1"/>
    <col min="11" max="11" width="12.28515625" style="177" bestFit="1" customWidth="1"/>
    <col min="12" max="14" width="9.7109375" style="177" customWidth="1"/>
    <col min="15" max="15" width="8.28515625" customWidth="1"/>
    <col min="16" max="17" width="13.28515625" style="177" customWidth="1"/>
    <col min="18" max="18" width="12.28515625" style="177" bestFit="1" customWidth="1"/>
    <col min="19" max="21" width="9.7109375" style="177" customWidth="1"/>
    <col min="22" max="22" width="9.7109375" customWidth="1"/>
    <col min="23" max="24" width="13.28515625" style="177" customWidth="1"/>
    <col min="25" max="25" width="12.28515625" style="177" customWidth="1"/>
    <col min="26" max="28" width="9.7109375" style="177" customWidth="1"/>
    <col min="29" max="29" width="9.7109375" customWidth="1"/>
    <col min="30" max="31" width="13.28515625" style="177" customWidth="1"/>
    <col min="32" max="32" width="12.28515625" style="177" customWidth="1"/>
    <col min="33" max="35" width="9.7109375" style="177" customWidth="1"/>
    <col min="36" max="36" width="9.7109375" customWidth="1"/>
    <col min="37" max="38" width="13.28515625" style="177" customWidth="1"/>
    <col min="39" max="42" width="12.28515625" style="177" hidden="1" customWidth="1"/>
    <col min="43" max="43" width="18.28515625" customWidth="1"/>
    <col min="44" max="44" width="12.28515625" customWidth="1"/>
    <col min="45" max="45" width="11.28515625" hidden="1"/>
    <col min="46" max="46" width="9.140625" hidden="1"/>
    <col min="47" max="54" width="14.85546875" hidden="1"/>
    <col min="55" max="55" width="9.140625" hidden="1"/>
    <col min="56" max="56" width="14.85546875" hidden="1"/>
  </cols>
  <sheetData>
    <row r="1" spans="1:56" ht="21.95" customHeight="1" x14ac:dyDescent="0.6">
      <c r="A1" s="165" t="s">
        <v>0</v>
      </c>
      <c r="B1" s="952"/>
      <c r="C1" s="953"/>
      <c r="D1" s="703"/>
      <c r="E1" s="1006" t="s">
        <v>184</v>
      </c>
      <c r="F1" s="1006"/>
      <c r="G1" s="1006"/>
      <c r="H1" s="1006"/>
      <c r="I1" s="1006"/>
      <c r="J1" s="1006"/>
      <c r="K1" s="301"/>
      <c r="L1" s="1008" t="s">
        <v>52</v>
      </c>
      <c r="M1" s="1009"/>
      <c r="N1" s="1010"/>
      <c r="O1" s="177"/>
      <c r="P1" s="931" t="s">
        <v>145</v>
      </c>
      <c r="Q1" s="932"/>
      <c r="R1" s="932"/>
      <c r="S1" s="933"/>
      <c r="V1" s="177"/>
      <c r="X1" s="292"/>
      <c r="Y1" s="292"/>
      <c r="Z1"/>
      <c r="AC1" s="177"/>
      <c r="AG1"/>
      <c r="AH1"/>
      <c r="AI1"/>
      <c r="AK1"/>
      <c r="AL1"/>
      <c r="AM1"/>
      <c r="AN1"/>
      <c r="AO1"/>
      <c r="AP1"/>
    </row>
    <row r="2" spans="1:56" ht="21.95" customHeight="1" thickBot="1" x14ac:dyDescent="0.25">
      <c r="A2" s="166" t="s">
        <v>82</v>
      </c>
      <c r="B2" s="954"/>
      <c r="C2" s="955"/>
      <c r="D2" s="704"/>
      <c r="E2" s="1006"/>
      <c r="F2" s="1006"/>
      <c r="G2" s="1006"/>
      <c r="H2" s="1006"/>
      <c r="I2" s="1006"/>
      <c r="J2" s="1006"/>
      <c r="K2" s="394"/>
      <c r="L2" s="1011"/>
      <c r="M2" s="1012"/>
      <c r="N2" s="1013"/>
      <c r="O2" s="177"/>
      <c r="P2" s="934"/>
      <c r="Q2" s="935"/>
      <c r="R2" s="935"/>
      <c r="S2" s="936"/>
      <c r="V2" s="177"/>
      <c r="X2" s="394"/>
      <c r="Y2" s="394"/>
      <c r="Z2"/>
      <c r="AC2" s="177"/>
      <c r="AG2"/>
      <c r="AH2"/>
      <c r="AI2"/>
      <c r="AK2"/>
      <c r="AL2"/>
      <c r="AM2"/>
      <c r="AN2"/>
      <c r="AO2"/>
      <c r="AP2"/>
    </row>
    <row r="3" spans="1:56" ht="21.95" customHeight="1" thickBot="1" x14ac:dyDescent="0.25">
      <c r="A3" s="165" t="s">
        <v>80</v>
      </c>
      <c r="B3" s="952"/>
      <c r="C3" s="953"/>
      <c r="D3" s="704"/>
      <c r="E3" s="1007"/>
      <c r="F3" s="1007"/>
      <c r="G3" s="1007"/>
      <c r="H3" s="1007"/>
      <c r="I3" s="1007"/>
      <c r="J3" s="1007"/>
      <c r="K3"/>
      <c r="L3" s="435" t="s">
        <v>48</v>
      </c>
      <c r="M3" s="435"/>
      <c r="N3" s="433">
        <v>0.27</v>
      </c>
      <c r="O3" s="177"/>
      <c r="P3" s="939" t="s">
        <v>141</v>
      </c>
      <c r="Q3" s="938" t="s">
        <v>70</v>
      </c>
      <c r="R3" s="938" t="s">
        <v>71</v>
      </c>
      <c r="S3" s="937" t="s">
        <v>142</v>
      </c>
      <c r="V3" s="177"/>
      <c r="X3" s="394"/>
      <c r="Y3" s="394"/>
      <c r="Z3"/>
      <c r="AC3" s="177"/>
      <c r="AG3"/>
      <c r="AH3"/>
      <c r="AI3"/>
      <c r="AK3"/>
      <c r="AL3"/>
      <c r="AM3"/>
      <c r="AN3"/>
      <c r="AO3"/>
      <c r="AP3"/>
    </row>
    <row r="4" spans="1:56" ht="34.5" customHeight="1" x14ac:dyDescent="0.2">
      <c r="A4" s="165" t="s">
        <v>37</v>
      </c>
      <c r="B4" s="956"/>
      <c r="C4" s="957"/>
      <c r="D4" s="434"/>
      <c r="E4" s="969" t="s">
        <v>128</v>
      </c>
      <c r="F4" s="970"/>
      <c r="G4" s="968" t="s">
        <v>179</v>
      </c>
      <c r="H4" s="968"/>
      <c r="I4" s="966" t="s">
        <v>133</v>
      </c>
      <c r="J4" s="967"/>
      <c r="K4"/>
      <c r="L4" s="435" t="s">
        <v>148</v>
      </c>
      <c r="M4" s="435"/>
      <c r="N4" s="434">
        <v>0.27</v>
      </c>
      <c r="O4" s="177"/>
      <c r="P4" s="939"/>
      <c r="Q4" s="938"/>
      <c r="R4" s="938"/>
      <c r="S4" s="937"/>
      <c r="V4" s="177"/>
      <c r="X4" s="394"/>
      <c r="Y4" s="394"/>
      <c r="Z4"/>
      <c r="AC4" s="177"/>
      <c r="AG4"/>
      <c r="AH4"/>
      <c r="AI4"/>
      <c r="AK4"/>
      <c r="AL4"/>
      <c r="AM4"/>
      <c r="AN4"/>
      <c r="AO4"/>
      <c r="AP4"/>
    </row>
    <row r="5" spans="1:56" ht="23.25" customHeight="1" thickBot="1" x14ac:dyDescent="0.25">
      <c r="B5" s="958"/>
      <c r="C5" s="959"/>
      <c r="D5" s="434"/>
      <c r="E5" s="971" t="s">
        <v>127</v>
      </c>
      <c r="F5" s="972"/>
      <c r="G5" s="972"/>
      <c r="H5" s="972"/>
      <c r="I5" s="972"/>
      <c r="J5" s="973"/>
      <c r="K5"/>
      <c r="L5" s="435" t="s">
        <v>49</v>
      </c>
      <c r="M5" s="435"/>
      <c r="N5" s="434">
        <v>0.24</v>
      </c>
      <c r="O5" s="177"/>
      <c r="P5" s="397"/>
      <c r="Q5" s="396">
        <f>P5*0.12</f>
        <v>0</v>
      </c>
      <c r="R5" s="396">
        <f>P5*0.09</f>
        <v>0</v>
      </c>
      <c r="S5" s="396">
        <f>P5*0.03</f>
        <v>0</v>
      </c>
      <c r="T5" s="395"/>
      <c r="V5" s="177"/>
      <c r="X5" s="394"/>
      <c r="Y5" s="394"/>
      <c r="Z5" s="552"/>
      <c r="AC5" s="177"/>
      <c r="AG5"/>
      <c r="AH5"/>
      <c r="AI5"/>
      <c r="AK5"/>
      <c r="AL5"/>
      <c r="AM5"/>
      <c r="AN5"/>
      <c r="AO5"/>
      <c r="AP5"/>
    </row>
    <row r="6" spans="1:56" ht="21.95" customHeight="1" x14ac:dyDescent="0.2">
      <c r="A6" s="165" t="s">
        <v>1</v>
      </c>
      <c r="B6" s="1014"/>
      <c r="C6" s="961"/>
      <c r="D6" s="434"/>
      <c r="E6" s="971"/>
      <c r="F6" s="972"/>
      <c r="G6" s="972"/>
      <c r="H6" s="972"/>
      <c r="I6" s="972"/>
      <c r="J6" s="973"/>
      <c r="K6"/>
      <c r="L6" s="435" t="s">
        <v>138</v>
      </c>
      <c r="M6" s="435"/>
      <c r="N6" s="434">
        <v>8.7999999999999995E-2</v>
      </c>
      <c r="O6" s="177"/>
      <c r="P6" s="940" t="s">
        <v>143</v>
      </c>
      <c r="Q6" s="941"/>
      <c r="R6" s="941"/>
      <c r="S6" s="942"/>
      <c r="V6" s="177"/>
      <c r="Z6"/>
      <c r="AC6" s="177"/>
      <c r="AG6"/>
      <c r="AH6"/>
      <c r="AI6"/>
      <c r="AK6"/>
      <c r="AL6"/>
      <c r="AM6"/>
      <c r="AN6"/>
      <c r="AO6"/>
      <c r="AP6"/>
    </row>
    <row r="7" spans="1:56" ht="21.95" customHeight="1" thickBot="1" x14ac:dyDescent="0.25">
      <c r="A7" s="165" t="s">
        <v>2</v>
      </c>
      <c r="B7" s="962"/>
      <c r="C7" s="963"/>
      <c r="D7" s="434"/>
      <c r="E7" s="974"/>
      <c r="F7" s="975"/>
      <c r="G7" s="975"/>
      <c r="H7" s="975"/>
      <c r="I7" s="975"/>
      <c r="J7" s="976"/>
      <c r="K7"/>
      <c r="L7" s="179" t="s">
        <v>139</v>
      </c>
      <c r="M7" s="179"/>
      <c r="N7" s="434">
        <v>0</v>
      </c>
      <c r="O7" s="177"/>
      <c r="P7" s="943"/>
      <c r="Q7" s="944"/>
      <c r="R7" s="944"/>
      <c r="S7" s="945"/>
      <c r="V7" s="177"/>
      <c r="Z7"/>
      <c r="AC7" s="177"/>
      <c r="AG7"/>
      <c r="AH7"/>
      <c r="AI7"/>
      <c r="AK7" s="552"/>
      <c r="AL7"/>
      <c r="AM7"/>
      <c r="AN7"/>
      <c r="AO7"/>
      <c r="AP7"/>
    </row>
    <row r="8" spans="1:56" ht="21.95" customHeight="1" x14ac:dyDescent="0.2">
      <c r="A8" s="165" t="s">
        <v>15</v>
      </c>
      <c r="B8" s="964"/>
      <c r="C8" s="965"/>
      <c r="D8" s="705"/>
      <c r="E8" s="899" t="s">
        <v>5</v>
      </c>
      <c r="F8" s="900"/>
      <c r="G8" s="900"/>
      <c r="H8" s="900"/>
      <c r="I8" s="900"/>
      <c r="J8" s="901"/>
      <c r="K8" s="899" t="s">
        <v>6</v>
      </c>
      <c r="L8" s="900"/>
      <c r="M8" s="900"/>
      <c r="N8" s="900"/>
      <c r="O8" s="900"/>
      <c r="P8" s="900"/>
      <c r="Q8" s="901"/>
      <c r="R8" s="899" t="s">
        <v>7</v>
      </c>
      <c r="S8" s="900"/>
      <c r="T8" s="900"/>
      <c r="U8" s="900"/>
      <c r="V8" s="900"/>
      <c r="W8" s="900"/>
      <c r="X8" s="901"/>
      <c r="Y8" s="899" t="s">
        <v>8</v>
      </c>
      <c r="Z8" s="900"/>
      <c r="AA8" s="900"/>
      <c r="AB8" s="900"/>
      <c r="AC8" s="900"/>
      <c r="AD8" s="900"/>
      <c r="AE8" s="901"/>
      <c r="AF8" s="899" t="s">
        <v>9</v>
      </c>
      <c r="AG8" s="900"/>
      <c r="AH8" s="900"/>
      <c r="AI8" s="900"/>
      <c r="AJ8" s="900"/>
      <c r="AK8" s="900"/>
      <c r="AL8" s="901"/>
      <c r="AM8" s="432"/>
      <c r="AN8" s="432"/>
      <c r="AO8" s="432"/>
      <c r="AP8" s="432"/>
      <c r="AR8" s="194"/>
      <c r="AS8" s="1"/>
      <c r="AU8" s="895"/>
      <c r="AV8" s="895"/>
      <c r="AW8" s="895"/>
      <c r="AX8" s="895"/>
      <c r="AY8" s="895"/>
      <c r="AZ8" s="895"/>
      <c r="BA8" s="895"/>
      <c r="BB8" s="895"/>
      <c r="BC8" s="895"/>
      <c r="BD8" s="895"/>
    </row>
    <row r="9" spans="1:56" ht="21.95" customHeight="1" thickBot="1" x14ac:dyDescent="0.25">
      <c r="A9" s="165" t="s">
        <v>40</v>
      </c>
      <c r="B9" s="1015"/>
      <c r="C9" s="1016"/>
      <c r="D9" s="574" t="s">
        <v>183</v>
      </c>
      <c r="E9" s="903"/>
      <c r="F9" s="903"/>
      <c r="G9" s="903"/>
      <c r="H9" s="903"/>
      <c r="I9" s="903"/>
      <c r="J9" s="904"/>
      <c r="K9" s="902"/>
      <c r="L9" s="903"/>
      <c r="M9" s="903"/>
      <c r="N9" s="903"/>
      <c r="O9" s="903"/>
      <c r="P9" s="903"/>
      <c r="Q9" s="904"/>
      <c r="R9" s="902"/>
      <c r="S9" s="903"/>
      <c r="T9" s="903"/>
      <c r="U9" s="903"/>
      <c r="V9" s="903"/>
      <c r="W9" s="903"/>
      <c r="X9" s="904"/>
      <c r="Y9" s="902"/>
      <c r="Z9" s="903"/>
      <c r="AA9" s="903"/>
      <c r="AB9" s="903"/>
      <c r="AC9" s="903"/>
      <c r="AD9" s="903"/>
      <c r="AE9" s="904"/>
      <c r="AF9" s="902"/>
      <c r="AG9" s="903"/>
      <c r="AH9" s="903"/>
      <c r="AI9" s="903"/>
      <c r="AJ9" s="903"/>
      <c r="AK9" s="903"/>
      <c r="AL9" s="904"/>
      <c r="AM9" s="432"/>
      <c r="AN9" s="432"/>
      <c r="AO9" s="432"/>
      <c r="AP9" s="432"/>
      <c r="AR9" s="194"/>
      <c r="AS9" s="1"/>
      <c r="AU9" s="560"/>
      <c r="AV9" s="560"/>
      <c r="AW9" s="560"/>
      <c r="AX9" s="560"/>
      <c r="AY9" s="560"/>
      <c r="AZ9" s="560"/>
      <c r="BA9" s="560"/>
      <c r="BB9" s="560"/>
      <c r="BC9" s="560"/>
      <c r="BD9" s="560"/>
    </row>
    <row r="10" spans="1:56" ht="24.75" customHeight="1" x14ac:dyDescent="0.2">
      <c r="A10" s="304" t="s">
        <v>3</v>
      </c>
      <c r="B10" s="201" t="s">
        <v>47</v>
      </c>
      <c r="C10" s="195" t="s">
        <v>144</v>
      </c>
      <c r="D10" s="343" t="s">
        <v>67</v>
      </c>
      <c r="E10" s="482" t="s">
        <v>70</v>
      </c>
      <c r="F10" s="475" t="s">
        <v>71</v>
      </c>
      <c r="G10" s="474" t="s">
        <v>142</v>
      </c>
      <c r="H10" s="476" t="s">
        <v>77</v>
      </c>
      <c r="I10" s="436" t="s">
        <v>74</v>
      </c>
      <c r="J10" s="477" t="s">
        <v>73</v>
      </c>
      <c r="K10" s="478" t="s">
        <v>144</v>
      </c>
      <c r="L10" s="474" t="s">
        <v>70</v>
      </c>
      <c r="M10" s="475" t="s">
        <v>71</v>
      </c>
      <c r="N10" s="474" t="s">
        <v>142</v>
      </c>
      <c r="O10" s="476" t="s">
        <v>77</v>
      </c>
      <c r="P10" s="436" t="s">
        <v>74</v>
      </c>
      <c r="Q10" s="477" t="s">
        <v>73</v>
      </c>
      <c r="R10" s="478" t="s">
        <v>144</v>
      </c>
      <c r="S10" s="474" t="s">
        <v>70</v>
      </c>
      <c r="T10" s="475" t="s">
        <v>71</v>
      </c>
      <c r="U10" s="474" t="s">
        <v>142</v>
      </c>
      <c r="V10" s="476" t="s">
        <v>77</v>
      </c>
      <c r="W10" s="436" t="s">
        <v>74</v>
      </c>
      <c r="X10" s="477" t="s">
        <v>73</v>
      </c>
      <c r="Y10" s="478" t="s">
        <v>144</v>
      </c>
      <c r="Z10" s="479" t="s">
        <v>70</v>
      </c>
      <c r="AA10" s="474" t="s">
        <v>71</v>
      </c>
      <c r="AB10" s="474" t="s">
        <v>142</v>
      </c>
      <c r="AC10" s="476" t="s">
        <v>77</v>
      </c>
      <c r="AD10" s="436" t="s">
        <v>74</v>
      </c>
      <c r="AE10" s="477" t="s">
        <v>73</v>
      </c>
      <c r="AF10" s="480" t="s">
        <v>144</v>
      </c>
      <c r="AG10" s="474" t="s">
        <v>70</v>
      </c>
      <c r="AH10" s="475" t="s">
        <v>71</v>
      </c>
      <c r="AI10" s="474" t="s">
        <v>142</v>
      </c>
      <c r="AJ10" s="476" t="s">
        <v>77</v>
      </c>
      <c r="AK10" s="436" t="s">
        <v>74</v>
      </c>
      <c r="AL10" s="477" t="s">
        <v>73</v>
      </c>
      <c r="AM10" s="176" t="s">
        <v>91</v>
      </c>
      <c r="AN10" s="176" t="s">
        <v>92</v>
      </c>
      <c r="AO10" s="176" t="s">
        <v>93</v>
      </c>
      <c r="AP10" s="176" t="s">
        <v>94</v>
      </c>
      <c r="AQ10" s="481" t="s">
        <v>105</v>
      </c>
      <c r="AR10" s="179"/>
      <c r="AS10" s="1"/>
      <c r="AU10" s="560"/>
      <c r="AV10" s="560"/>
      <c r="AW10" s="560"/>
      <c r="AX10" s="560"/>
      <c r="AY10" s="560"/>
      <c r="AZ10" s="560"/>
      <c r="BA10" s="560"/>
      <c r="BB10" s="560"/>
      <c r="BC10" s="560"/>
      <c r="BD10" s="560"/>
    </row>
    <row r="11" spans="1:56" ht="15" customHeight="1" x14ac:dyDescent="0.2">
      <c r="A11" s="377">
        <f>B1</f>
        <v>0</v>
      </c>
      <c r="B11" s="466" t="s">
        <v>48</v>
      </c>
      <c r="C11" s="197"/>
      <c r="D11" s="344">
        <v>0.01</v>
      </c>
      <c r="E11" s="379"/>
      <c r="F11" s="378"/>
      <c r="G11" s="378"/>
      <c r="H11" s="137">
        <f t="shared" ref="H11:H27" si="0">IF(E11&gt;0,E11/12,IF(F11&gt;0,F11/9,0))+G11/9</f>
        <v>0</v>
      </c>
      <c r="I11" s="558">
        <f>Personnel6[[#This Row],[Column2]]*Personnel6[[#This Row],[Column7]]</f>
        <v>0</v>
      </c>
      <c r="J11" s="425">
        <f>IFERROR(VLOOKUP(Personnel6[[#This Row],[Column43]], Table37[#All], 3, 0)*Personnel6[[#This Row],[Column8]], 0)</f>
        <v>0</v>
      </c>
      <c r="K11" s="429">
        <f>Personnel6[[#This Row],[Column2]]*(1+Personnel6[[#This Row],[Column3]])</f>
        <v>0</v>
      </c>
      <c r="L11" s="383"/>
      <c r="M11" s="378"/>
      <c r="N11" s="378"/>
      <c r="O11" s="398">
        <f t="shared" ref="O11:O27" si="1">IF(L11&gt;0,L11/12,IF(M11&gt;0,M11/9,0))+N11/9</f>
        <v>0</v>
      </c>
      <c r="P11" s="399">
        <f>Personnel6[[#This Row],[Column10]]*Personnel6[[#This Row],[Column14]]</f>
        <v>0</v>
      </c>
      <c r="Q11" s="425">
        <f>IFERROR(VLOOKUP(Personnel6[[#This Row],[Column43]], Table37[#All], 3, 0)*Personnel6[[#This Row],[Column15]], 0)</f>
        <v>0</v>
      </c>
      <c r="R11" s="429">
        <f>Personnel6[[#This Row],[Column10]]*(1+Personnel6[[#This Row],[Column3]])</f>
        <v>0</v>
      </c>
      <c r="S11" s="383"/>
      <c r="T11" s="378"/>
      <c r="U11" s="378"/>
      <c r="V11" s="398">
        <f t="shared" ref="V11:V27" si="2">IF(S11&gt;0,S11/12,IF(T11&gt;0,T11/9,0))+U11/9</f>
        <v>0</v>
      </c>
      <c r="W11" s="399">
        <f>Personnel6[[#This Row],[Column17]]*Personnel6[[#This Row],[Column21]]</f>
        <v>0</v>
      </c>
      <c r="X11" s="425">
        <f>IFERROR(VLOOKUP(Personnel6[[#This Row],[Column43]], Table37[#All], 3, 0)*Personnel6[[#This Row],[Column22]], 0)</f>
        <v>0</v>
      </c>
      <c r="Y11" s="429">
        <f>Personnel6[[#This Row],[Column17]]*(1+Personnel6[[#This Row],[Column3]])</f>
        <v>0</v>
      </c>
      <c r="Z11" s="383"/>
      <c r="AA11" s="378"/>
      <c r="AB11" s="378"/>
      <c r="AC11" s="398">
        <f t="shared" ref="AC11:AC27" si="3">IF(Z11&gt;0,Z11/12,IF(AA11&gt;0,AA11/9,0))+AB11/9</f>
        <v>0</v>
      </c>
      <c r="AD11" s="399">
        <f>Personnel6[[#This Row],[Column24]]*Personnel6[[#This Row],[Column28]]</f>
        <v>0</v>
      </c>
      <c r="AE11" s="400">
        <f>IFERROR(VLOOKUP(Personnel6[[#This Row],[Column43]], Table37[#All], 3, 0)*Personnel6[[#This Row],[Column29]], 0)</f>
        <v>0</v>
      </c>
      <c r="AF11" s="427">
        <f>Personnel6[[#This Row],[Column24]]*(1+Personnel6[[#This Row],[Column3]])</f>
        <v>0</v>
      </c>
      <c r="AG11" s="383"/>
      <c r="AH11" s="378"/>
      <c r="AI11" s="378"/>
      <c r="AJ11" s="398">
        <f t="shared" ref="AJ11:AJ27" si="4">IF(AG11&gt;0,AG11/12,IF(AH11&gt;0,AH11/9,0))+AI11/9</f>
        <v>0</v>
      </c>
      <c r="AK11" s="399">
        <f>Personnel6[[#This Row],[Column31]]*Personnel6[[#This Row],[Column35]]</f>
        <v>0</v>
      </c>
      <c r="AL11" s="400">
        <f>IFERROR(VLOOKUP(Personnel6[[#This Row],[Column43]], Table37[#All], 3, 0)*Personnel6[[#This Row],[Column36]], 0)</f>
        <v>0</v>
      </c>
      <c r="AM11" s="552">
        <f>IF(Personnel6[[#This Row],[Column7]]=Personnel6[[#This Row],[Column14]], 1,0)</f>
        <v>1</v>
      </c>
      <c r="AN11" s="552">
        <f>IF(Personnel6[[#This Row],[Column14]]=Personnel6[[#This Row],[Column21]], 1,0)</f>
        <v>1</v>
      </c>
      <c r="AO11" s="552">
        <f>IF(Personnel6[[#This Row],[Column21]]=Personnel6[[#This Row],[Column28]], 1,0)</f>
        <v>1</v>
      </c>
      <c r="AP11" s="552">
        <f>IF(Personnel6[[#This Row],[Column28]]=Personnel6[[#This Row],[Column35]], 1,0)</f>
        <v>1</v>
      </c>
      <c r="AQ11" s="399">
        <f t="shared" ref="AQ11:AQ30" si="5">SUM(I11:J11,P11:Q11,W11:X11,AD11:AE11,AK11:AL11)</f>
        <v>0</v>
      </c>
      <c r="AR11" s="179"/>
      <c r="AS11" s="435"/>
      <c r="AU11" s="465"/>
      <c r="AV11" s="465"/>
      <c r="AW11" s="465"/>
      <c r="AX11" s="465"/>
      <c r="AY11" s="465"/>
      <c r="AZ11" s="465"/>
      <c r="BA11" s="465"/>
      <c r="BB11" s="465"/>
      <c r="BC11" s="465"/>
      <c r="BD11" s="465"/>
    </row>
    <row r="12" spans="1:56" ht="14.25" x14ac:dyDescent="0.2">
      <c r="A12" s="424"/>
      <c r="B12" s="467"/>
      <c r="C12" s="203"/>
      <c r="D12" s="344">
        <v>0</v>
      </c>
      <c r="E12" s="379"/>
      <c r="F12" s="378"/>
      <c r="G12" s="378"/>
      <c r="H12" s="137">
        <f t="shared" si="0"/>
        <v>0</v>
      </c>
      <c r="I12" s="558">
        <f>Personnel6[[#This Row],[Column2]]*Personnel6[[#This Row],[Column7]]</f>
        <v>0</v>
      </c>
      <c r="J12" s="425">
        <f>IFERROR(VLOOKUP(Personnel6[[#This Row],[Column43]], Table37[#All], 3, 0)*Personnel6[[#This Row],[Column8]], 0)</f>
        <v>0</v>
      </c>
      <c r="K12" s="429">
        <f>Personnel6[[#This Row],[Column2]]*(1+Personnel6[[#This Row],[Column3]])</f>
        <v>0</v>
      </c>
      <c r="L12" s="383"/>
      <c r="M12" s="378"/>
      <c r="N12" s="378"/>
      <c r="O12" s="398">
        <f t="shared" si="1"/>
        <v>0</v>
      </c>
      <c r="P12" s="399">
        <f>Personnel6[[#This Row],[Column10]]*Personnel6[[#This Row],[Column14]]</f>
        <v>0</v>
      </c>
      <c r="Q12" s="425">
        <f>IFERROR(VLOOKUP(Personnel6[[#This Row],[Column43]], Table37[#All], 3, 0)*Personnel6[[#This Row],[Column15]], 0)</f>
        <v>0</v>
      </c>
      <c r="R12" s="429">
        <f>Personnel6[[#This Row],[Column10]]*(1+Personnel6[[#This Row],[Column3]])</f>
        <v>0</v>
      </c>
      <c r="S12" s="383"/>
      <c r="T12" s="378"/>
      <c r="U12" s="378"/>
      <c r="V12" s="398">
        <f t="shared" si="2"/>
        <v>0</v>
      </c>
      <c r="W12" s="399">
        <f>Personnel6[[#This Row],[Column17]]*Personnel6[[#This Row],[Column21]]</f>
        <v>0</v>
      </c>
      <c r="X12" s="425">
        <f>IFERROR(VLOOKUP(Personnel6[[#This Row],[Column43]], Table37[#All], 3, 0)*Personnel6[[#This Row],[Column22]], 0)</f>
        <v>0</v>
      </c>
      <c r="Y12" s="429">
        <f>Personnel6[[#This Row],[Column17]]*(1+Personnel6[[#This Row],[Column3]])</f>
        <v>0</v>
      </c>
      <c r="Z12" s="383"/>
      <c r="AA12" s="378"/>
      <c r="AB12" s="378"/>
      <c r="AC12" s="398">
        <f t="shared" si="3"/>
        <v>0</v>
      </c>
      <c r="AD12" s="399">
        <f>Personnel6[[#This Row],[Column24]]*Personnel6[[#This Row],[Column28]]</f>
        <v>0</v>
      </c>
      <c r="AE12" s="400">
        <f>IFERROR(VLOOKUP(Personnel6[[#This Row],[Column43]], Table37[#All], 3, 0)*Personnel6[[#This Row],[Column29]], 0)</f>
        <v>0</v>
      </c>
      <c r="AF12" s="427">
        <f>Personnel6[[#This Row],[Column24]]*(1+Personnel6[[#This Row],[Column3]])</f>
        <v>0</v>
      </c>
      <c r="AG12" s="383"/>
      <c r="AH12" s="378"/>
      <c r="AI12" s="378"/>
      <c r="AJ12" s="398">
        <f t="shared" si="4"/>
        <v>0</v>
      </c>
      <c r="AK12" s="399">
        <f>Personnel6[[#This Row],[Column31]]*Personnel6[[#This Row],[Column35]]</f>
        <v>0</v>
      </c>
      <c r="AL12" s="400">
        <f>IFERROR(VLOOKUP(Personnel6[[#This Row],[Column43]], Table37[#All], 3, 0)*Personnel6[[#This Row],[Column36]], 0)</f>
        <v>0</v>
      </c>
      <c r="AM12">
        <f>IF(Personnel6[[#This Row],[Column7]]=Personnel6[[#This Row],[Column14]], 1,0)</f>
        <v>1</v>
      </c>
      <c r="AN12">
        <f>IF(Personnel6[[#This Row],[Column14]]=Personnel6[[#This Row],[Column21]], 1,0)</f>
        <v>1</v>
      </c>
      <c r="AO12">
        <f>IF(Personnel6[[#This Row],[Column21]]=Personnel6[[#This Row],[Column28]], 1,0)</f>
        <v>1</v>
      </c>
      <c r="AP12">
        <f>IF(Personnel6[[#This Row],[Column28]]=Personnel6[[#This Row],[Column35]], 1,0)</f>
        <v>1</v>
      </c>
      <c r="AQ12" s="399">
        <f t="shared" si="5"/>
        <v>0</v>
      </c>
      <c r="AR12" s="179"/>
      <c r="AS12" s="435"/>
      <c r="AU12" s="465"/>
      <c r="AV12" s="465"/>
      <c r="AW12" s="465"/>
      <c r="AX12" s="465"/>
      <c r="AY12" s="465"/>
      <c r="AZ12" s="465"/>
      <c r="BA12" s="464"/>
      <c r="BB12" s="464"/>
      <c r="BC12" s="464"/>
      <c r="BD12" s="464"/>
    </row>
    <row r="13" spans="1:56" ht="14.25" x14ac:dyDescent="0.2">
      <c r="A13" s="173"/>
      <c r="B13" s="468"/>
      <c r="C13" s="203"/>
      <c r="D13" s="344">
        <v>0</v>
      </c>
      <c r="E13" s="379"/>
      <c r="F13" s="378"/>
      <c r="G13" s="378"/>
      <c r="H13" s="137">
        <f t="shared" si="0"/>
        <v>0</v>
      </c>
      <c r="I13" s="558">
        <f>Personnel6[[#This Row],[Column2]]*Personnel6[[#This Row],[Column7]]</f>
        <v>0</v>
      </c>
      <c r="J13" s="425">
        <f>IFERROR(VLOOKUP(Personnel6[[#This Row],[Column43]], Table37[#All], 3, 0)*Personnel6[[#This Row],[Column8]], 0)</f>
        <v>0</v>
      </c>
      <c r="K13" s="429">
        <f>Personnel6[[#This Row],[Column2]]*(1+Personnel6[[#This Row],[Column3]])</f>
        <v>0</v>
      </c>
      <c r="L13" s="383"/>
      <c r="M13" s="378"/>
      <c r="N13" s="378"/>
      <c r="O13" s="398">
        <f t="shared" si="1"/>
        <v>0</v>
      </c>
      <c r="P13" s="399">
        <f>Personnel6[[#This Row],[Column10]]*Personnel6[[#This Row],[Column14]]</f>
        <v>0</v>
      </c>
      <c r="Q13" s="425">
        <f>IFERROR(VLOOKUP(Personnel6[[#This Row],[Column43]], Table37[#All], 3, 0)*Personnel6[[#This Row],[Column15]], 0)</f>
        <v>0</v>
      </c>
      <c r="R13" s="429">
        <f>Personnel6[[#This Row],[Column10]]*(1+Personnel6[[#This Row],[Column3]])</f>
        <v>0</v>
      </c>
      <c r="S13" s="383"/>
      <c r="T13" s="378"/>
      <c r="U13" s="378"/>
      <c r="V13" s="398">
        <f t="shared" si="2"/>
        <v>0</v>
      </c>
      <c r="W13" s="399">
        <f>Personnel6[[#This Row],[Column17]]*Personnel6[[#This Row],[Column21]]</f>
        <v>0</v>
      </c>
      <c r="X13" s="425">
        <f>IFERROR(VLOOKUP(Personnel6[[#This Row],[Column43]], Table37[#All], 3, 0)*Personnel6[[#This Row],[Column22]], 0)</f>
        <v>0</v>
      </c>
      <c r="Y13" s="429">
        <f>Personnel6[[#This Row],[Column17]]*(1+Personnel6[[#This Row],[Column3]])</f>
        <v>0</v>
      </c>
      <c r="Z13" s="383"/>
      <c r="AA13" s="378"/>
      <c r="AB13" s="378"/>
      <c r="AC13" s="398">
        <f t="shared" si="3"/>
        <v>0</v>
      </c>
      <c r="AD13" s="399">
        <f>Personnel6[[#This Row],[Column24]]*Personnel6[[#This Row],[Column28]]</f>
        <v>0</v>
      </c>
      <c r="AE13" s="400">
        <f>IFERROR(VLOOKUP(Personnel6[[#This Row],[Column43]], Table37[#All], 3, 0)*Personnel6[[#This Row],[Column29]], 0)</f>
        <v>0</v>
      </c>
      <c r="AF13" s="427">
        <f>Personnel6[[#This Row],[Column24]]*(1+Personnel6[[#This Row],[Column3]])</f>
        <v>0</v>
      </c>
      <c r="AG13" s="383"/>
      <c r="AH13" s="378"/>
      <c r="AI13" s="378"/>
      <c r="AJ13" s="398">
        <f t="shared" si="4"/>
        <v>0</v>
      </c>
      <c r="AK13" s="399">
        <f>Personnel6[[#This Row],[Column31]]*Personnel6[[#This Row],[Column35]]</f>
        <v>0</v>
      </c>
      <c r="AL13" s="400">
        <f>IFERROR(VLOOKUP(Personnel6[[#This Row],[Column43]], Table37[#All], 3, 0)*Personnel6[[#This Row],[Column36]], 0)</f>
        <v>0</v>
      </c>
      <c r="AM13">
        <f>IF(Personnel6[[#This Row],[Column7]]=Personnel6[[#This Row],[Column14]], 1,0)</f>
        <v>1</v>
      </c>
      <c r="AN13">
        <f>IF(Personnel6[[#This Row],[Column14]]=Personnel6[[#This Row],[Column21]], 1,0)</f>
        <v>1</v>
      </c>
      <c r="AO13">
        <f>IF(Personnel6[[#This Row],[Column21]]=Personnel6[[#This Row],[Column28]], 1,0)</f>
        <v>1</v>
      </c>
      <c r="AP13">
        <f>IF(Personnel6[[#This Row],[Column28]]=Personnel6[[#This Row],[Column35]], 1,0)</f>
        <v>1</v>
      </c>
      <c r="AQ13" s="399">
        <f t="shared" si="5"/>
        <v>0</v>
      </c>
      <c r="AR13" s="179"/>
      <c r="AW13" s="465"/>
      <c r="AX13" s="465"/>
      <c r="AY13" s="465"/>
      <c r="AZ13" s="465"/>
      <c r="BA13" s="464"/>
      <c r="BB13" s="464"/>
      <c r="BC13" s="464"/>
      <c r="BD13" s="464"/>
    </row>
    <row r="14" spans="1:56" ht="14.25" x14ac:dyDescent="0.2">
      <c r="A14" s="423"/>
      <c r="B14" s="469"/>
      <c r="C14" s="203"/>
      <c r="D14" s="344">
        <v>0</v>
      </c>
      <c r="E14" s="379"/>
      <c r="F14" s="378"/>
      <c r="G14" s="378"/>
      <c r="H14" s="137">
        <f t="shared" si="0"/>
        <v>0</v>
      </c>
      <c r="I14" s="558">
        <f>H14*C14</f>
        <v>0</v>
      </c>
      <c r="J14" s="425">
        <f>IFERROR(VLOOKUP(Personnel6[[#This Row],[Column43]], Table37[#All], 3, 0)*Personnel6[[#This Row],[Column8]], 0)</f>
        <v>0</v>
      </c>
      <c r="K14" s="429">
        <f>Personnel6[[#This Row],[Column2]]*(1+Personnel6[[#This Row],[Column3]])</f>
        <v>0</v>
      </c>
      <c r="L14" s="383"/>
      <c r="M14" s="378"/>
      <c r="N14" s="378"/>
      <c r="O14" s="398">
        <f t="shared" si="1"/>
        <v>0</v>
      </c>
      <c r="P14" s="399">
        <f>Personnel6[[#This Row],[Column10]]*Personnel6[[#This Row],[Column14]]</f>
        <v>0</v>
      </c>
      <c r="Q14" s="425">
        <f>IFERROR(VLOOKUP(Personnel6[[#This Row],[Column43]], Table37[#All], 3, 0)*Personnel6[[#This Row],[Column15]], 0)</f>
        <v>0</v>
      </c>
      <c r="R14" s="429">
        <f>Personnel6[[#This Row],[Column10]]*(1+Personnel6[[#This Row],[Column3]])</f>
        <v>0</v>
      </c>
      <c r="S14" s="383"/>
      <c r="T14" s="378"/>
      <c r="U14" s="378"/>
      <c r="V14" s="398">
        <f t="shared" si="2"/>
        <v>0</v>
      </c>
      <c r="W14" s="399">
        <f>Personnel6[[#This Row],[Column17]]*Personnel6[[#This Row],[Column21]]</f>
        <v>0</v>
      </c>
      <c r="X14" s="425">
        <f>IFERROR(VLOOKUP(Personnel6[[#This Row],[Column43]], Table37[#All], 3, 0)*Personnel6[[#This Row],[Column22]], 0)</f>
        <v>0</v>
      </c>
      <c r="Y14" s="429">
        <f>Personnel6[[#This Row],[Column17]]*(1+Personnel6[[#This Row],[Column3]])</f>
        <v>0</v>
      </c>
      <c r="Z14" s="383"/>
      <c r="AA14" s="378"/>
      <c r="AB14" s="378"/>
      <c r="AC14" s="398">
        <f t="shared" si="3"/>
        <v>0</v>
      </c>
      <c r="AD14" s="399">
        <f>Personnel6[[#This Row],[Column24]]*Personnel6[[#This Row],[Column28]]</f>
        <v>0</v>
      </c>
      <c r="AE14" s="400">
        <f>IFERROR(VLOOKUP(Personnel6[[#This Row],[Column43]], Table37[#All], 3, 0)*Personnel6[[#This Row],[Column29]], 0)</f>
        <v>0</v>
      </c>
      <c r="AF14" s="427">
        <f>Personnel6[[#This Row],[Column24]]*(1+Personnel6[[#This Row],[Column3]])</f>
        <v>0</v>
      </c>
      <c r="AG14" s="383"/>
      <c r="AH14" s="378"/>
      <c r="AI14" s="378"/>
      <c r="AJ14" s="398">
        <f t="shared" si="4"/>
        <v>0</v>
      </c>
      <c r="AK14" s="399">
        <f>Personnel6[[#This Row],[Column31]]*Personnel6[[#This Row],[Column35]]</f>
        <v>0</v>
      </c>
      <c r="AL14" s="400">
        <f>IFERROR(VLOOKUP(Personnel6[[#This Row],[Column43]], Table37[#All], 3, 0)*Personnel6[[#This Row],[Column36]], 0)</f>
        <v>0</v>
      </c>
      <c r="AM14">
        <f>IF(Personnel6[[#This Row],[Column7]]=Personnel6[[#This Row],[Column14]], 1,0)</f>
        <v>1</v>
      </c>
      <c r="AN14">
        <f>IF(Personnel6[[#This Row],[Column14]]=Personnel6[[#This Row],[Column21]], 1,0)</f>
        <v>1</v>
      </c>
      <c r="AO14">
        <f>IF(Personnel6[[#This Row],[Column21]]=Personnel6[[#This Row],[Column28]], 1,0)</f>
        <v>1</v>
      </c>
      <c r="AP14">
        <f>IF(Personnel6[[#This Row],[Column28]]=Personnel6[[#This Row],[Column35]], 1,0)</f>
        <v>1</v>
      </c>
      <c r="AQ14" s="399">
        <f t="shared" si="5"/>
        <v>0</v>
      </c>
      <c r="AR14" s="179"/>
      <c r="AW14" s="465"/>
      <c r="AX14" s="465"/>
      <c r="AY14" s="465"/>
      <c r="AZ14" s="465"/>
      <c r="BA14" s="464"/>
      <c r="BB14" s="464"/>
      <c r="BC14" s="464"/>
      <c r="BD14" s="464"/>
    </row>
    <row r="15" spans="1:56" ht="14.25" x14ac:dyDescent="0.2">
      <c r="A15" s="423"/>
      <c r="B15" s="469"/>
      <c r="C15" s="203"/>
      <c r="D15" s="344">
        <v>0</v>
      </c>
      <c r="E15" s="379"/>
      <c r="F15" s="378"/>
      <c r="G15" s="378"/>
      <c r="H15" s="137">
        <f t="shared" si="0"/>
        <v>0</v>
      </c>
      <c r="I15" s="558">
        <f>H15*C15</f>
        <v>0</v>
      </c>
      <c r="J15" s="425">
        <f>IFERROR(VLOOKUP(Personnel6[[#This Row],[Column43]], Table37[#All], 3, 0)*Personnel6[[#This Row],[Column8]], 0)</f>
        <v>0</v>
      </c>
      <c r="K15" s="429">
        <f>Personnel6[[#This Row],[Column2]]*(1+Personnel6[[#This Row],[Column3]])</f>
        <v>0</v>
      </c>
      <c r="L15" s="383"/>
      <c r="M15" s="378"/>
      <c r="N15" s="378"/>
      <c r="O15" s="398">
        <f t="shared" si="1"/>
        <v>0</v>
      </c>
      <c r="P15" s="399">
        <f>Personnel6[[#This Row],[Column10]]*Personnel6[[#This Row],[Column14]]</f>
        <v>0</v>
      </c>
      <c r="Q15" s="425">
        <f>IFERROR(VLOOKUP(Personnel6[[#This Row],[Column43]], Table37[#All], 3, 0)*Personnel6[[#This Row],[Column15]], 0)</f>
        <v>0</v>
      </c>
      <c r="R15" s="429">
        <f>Personnel6[[#This Row],[Column10]]*(1+Personnel6[[#This Row],[Column3]])</f>
        <v>0</v>
      </c>
      <c r="S15" s="383"/>
      <c r="T15" s="378"/>
      <c r="U15" s="378"/>
      <c r="V15" s="398">
        <f t="shared" si="2"/>
        <v>0</v>
      </c>
      <c r="W15" s="399">
        <f>Personnel6[[#This Row],[Column17]]*Personnel6[[#This Row],[Column21]]</f>
        <v>0</v>
      </c>
      <c r="X15" s="425">
        <f>IFERROR(VLOOKUP(Personnel6[[#This Row],[Column43]], Table37[#All], 3, 0)*Personnel6[[#This Row],[Column22]], 0)</f>
        <v>0</v>
      </c>
      <c r="Y15" s="429">
        <f>Personnel6[[#This Row],[Column17]]*(1+Personnel6[[#This Row],[Column3]])</f>
        <v>0</v>
      </c>
      <c r="Z15" s="383"/>
      <c r="AA15" s="378"/>
      <c r="AB15" s="378"/>
      <c r="AC15" s="398">
        <f t="shared" si="3"/>
        <v>0</v>
      </c>
      <c r="AD15" s="399">
        <f>Personnel6[[#This Row],[Column24]]*Personnel6[[#This Row],[Column28]]</f>
        <v>0</v>
      </c>
      <c r="AE15" s="400">
        <f>IFERROR(VLOOKUP(Personnel6[[#This Row],[Column43]], Table37[#All], 3, 0)*Personnel6[[#This Row],[Column29]], 0)</f>
        <v>0</v>
      </c>
      <c r="AF15" s="427">
        <f>Personnel6[[#This Row],[Column24]]*(1+Personnel6[[#This Row],[Column3]])</f>
        <v>0</v>
      </c>
      <c r="AG15" s="383"/>
      <c r="AH15" s="378"/>
      <c r="AI15" s="378"/>
      <c r="AJ15" s="398">
        <f t="shared" si="4"/>
        <v>0</v>
      </c>
      <c r="AK15" s="399">
        <f>Personnel6[[#This Row],[Column31]]*Personnel6[[#This Row],[Column35]]</f>
        <v>0</v>
      </c>
      <c r="AL15" s="400">
        <f>IFERROR(VLOOKUP(Personnel6[[#This Row],[Column43]], Table37[#All], 3, 0)*Personnel6[[#This Row],[Column36]], 0)</f>
        <v>0</v>
      </c>
      <c r="AM15">
        <f>IF(Personnel6[[#This Row],[Column7]]=Personnel6[[#This Row],[Column14]], 1,0)</f>
        <v>1</v>
      </c>
      <c r="AN15">
        <f>IF(Personnel6[[#This Row],[Column14]]=Personnel6[[#This Row],[Column21]], 1,0)</f>
        <v>1</v>
      </c>
      <c r="AO15">
        <f>IF(Personnel6[[#This Row],[Column21]]=Personnel6[[#This Row],[Column28]], 1,0)</f>
        <v>1</v>
      </c>
      <c r="AP15">
        <f>IF(Personnel6[[#This Row],[Column28]]=Personnel6[[#This Row],[Column35]], 1,0)</f>
        <v>1</v>
      </c>
      <c r="AQ15" s="399">
        <f t="shared" si="5"/>
        <v>0</v>
      </c>
      <c r="AR15" s="179"/>
      <c r="AW15" s="465"/>
      <c r="AX15" s="465"/>
      <c r="AY15" s="465"/>
      <c r="AZ15" s="465"/>
      <c r="BA15" s="464"/>
      <c r="BB15" s="464"/>
      <c r="BC15" s="464"/>
      <c r="BD15" s="464"/>
    </row>
    <row r="16" spans="1:56" ht="14.25" x14ac:dyDescent="0.2">
      <c r="A16" s="423"/>
      <c r="B16" s="469"/>
      <c r="C16" s="198"/>
      <c r="D16" s="344">
        <v>0</v>
      </c>
      <c r="E16" s="379"/>
      <c r="F16" s="378"/>
      <c r="G16" s="378"/>
      <c r="H16" s="137">
        <f t="shared" si="0"/>
        <v>0</v>
      </c>
      <c r="I16" s="558">
        <f>H16*C16</f>
        <v>0</v>
      </c>
      <c r="J16" s="425">
        <f>IFERROR(VLOOKUP(Personnel6[[#This Row],[Column43]], Table37[#All], 3, 0)*Personnel6[[#This Row],[Column8]], 0)</f>
        <v>0</v>
      </c>
      <c r="K16" s="429">
        <f>Personnel6[[#This Row],[Column2]]*(1+Personnel6[[#This Row],[Column3]])</f>
        <v>0</v>
      </c>
      <c r="L16" s="383"/>
      <c r="M16" s="378"/>
      <c r="N16" s="378"/>
      <c r="O16" s="398">
        <f t="shared" si="1"/>
        <v>0</v>
      </c>
      <c r="P16" s="399">
        <f>Personnel6[[#This Row],[Column10]]*Personnel6[[#This Row],[Column14]]</f>
        <v>0</v>
      </c>
      <c r="Q16" s="425">
        <f>IFERROR(VLOOKUP(Personnel6[[#This Row],[Column43]], Table37[#All], 3, 0)*Personnel6[[#This Row],[Column15]], 0)</f>
        <v>0</v>
      </c>
      <c r="R16" s="429">
        <f>Personnel6[[#This Row],[Column10]]*(1+Personnel6[[#This Row],[Column3]])</f>
        <v>0</v>
      </c>
      <c r="S16" s="383"/>
      <c r="T16" s="378"/>
      <c r="U16" s="378"/>
      <c r="V16" s="398">
        <f t="shared" si="2"/>
        <v>0</v>
      </c>
      <c r="W16" s="399">
        <f>Personnel6[[#This Row],[Column17]]*Personnel6[[#This Row],[Column21]]</f>
        <v>0</v>
      </c>
      <c r="X16" s="425">
        <f>IFERROR(VLOOKUP(Personnel6[[#This Row],[Column43]], Table37[#All], 3, 0)*Personnel6[[#This Row],[Column22]], 0)</f>
        <v>0</v>
      </c>
      <c r="Y16" s="429">
        <f>Personnel6[[#This Row],[Column17]]*(1+Personnel6[[#This Row],[Column3]])</f>
        <v>0</v>
      </c>
      <c r="Z16" s="383"/>
      <c r="AA16" s="378"/>
      <c r="AB16" s="378"/>
      <c r="AC16" s="398">
        <f t="shared" si="3"/>
        <v>0</v>
      </c>
      <c r="AD16" s="399">
        <f>Personnel6[[#This Row],[Column24]]*Personnel6[[#This Row],[Column28]]</f>
        <v>0</v>
      </c>
      <c r="AE16" s="400">
        <f>IFERROR(VLOOKUP(Personnel6[[#This Row],[Column43]], Table37[#All], 3, 0)*Personnel6[[#This Row],[Column29]], 0)</f>
        <v>0</v>
      </c>
      <c r="AF16" s="427">
        <f>Personnel6[[#This Row],[Column24]]*(1+Personnel6[[#This Row],[Column3]])</f>
        <v>0</v>
      </c>
      <c r="AG16" s="383"/>
      <c r="AH16" s="378"/>
      <c r="AI16" s="378"/>
      <c r="AJ16" s="398">
        <f t="shared" si="4"/>
        <v>0</v>
      </c>
      <c r="AK16" s="399">
        <f>Personnel6[[#This Row],[Column31]]*Personnel6[[#This Row],[Column35]]</f>
        <v>0</v>
      </c>
      <c r="AL16" s="400">
        <f>IFERROR(VLOOKUP(Personnel6[[#This Row],[Column43]], Table37[#All], 3, 0)*Personnel6[[#This Row],[Column36]], 0)</f>
        <v>0</v>
      </c>
      <c r="AM16">
        <f>IF(Personnel6[[#This Row],[Column7]]=Personnel6[[#This Row],[Column14]], 1,0)</f>
        <v>1</v>
      </c>
      <c r="AN16">
        <f>IF(Personnel6[[#This Row],[Column14]]=Personnel6[[#This Row],[Column21]], 1,0)</f>
        <v>1</v>
      </c>
      <c r="AO16">
        <f>IF(Personnel6[[#This Row],[Column21]]=Personnel6[[#This Row],[Column28]], 1,0)</f>
        <v>1</v>
      </c>
      <c r="AP16">
        <f>IF(Personnel6[[#This Row],[Column28]]=Personnel6[[#This Row],[Column35]], 1,0)</f>
        <v>1</v>
      </c>
      <c r="AQ16" s="399">
        <f t="shared" si="5"/>
        <v>0</v>
      </c>
      <c r="AR16" s="179"/>
      <c r="AW16" s="144"/>
      <c r="AX16" s="144"/>
      <c r="AY16" s="144"/>
      <c r="AZ16" s="144"/>
      <c r="BA16" s="144"/>
      <c r="BB16" s="144"/>
      <c r="BC16" s="144"/>
      <c r="BD16" s="144"/>
    </row>
    <row r="17" spans="1:56 16366:16384" ht="14.25" x14ac:dyDescent="0.2">
      <c r="A17" s="173"/>
      <c r="B17" s="469"/>
      <c r="C17" s="198"/>
      <c r="D17" s="344">
        <v>0</v>
      </c>
      <c r="E17" s="379"/>
      <c r="F17" s="378"/>
      <c r="G17" s="378"/>
      <c r="H17" s="137">
        <f t="shared" si="0"/>
        <v>0</v>
      </c>
      <c r="I17" s="558">
        <f>Personnel6[[#This Row],[Column2]]*Personnel6[[#This Row],[Column7]]</f>
        <v>0</v>
      </c>
      <c r="J17" s="425">
        <f>IFERROR(VLOOKUP(Personnel6[[#This Row],[Column43]], Table37[#All], 3, 0)*Personnel6[[#This Row],[Column8]], 0)</f>
        <v>0</v>
      </c>
      <c r="K17" s="429">
        <f>Personnel6[[#This Row],[Column2]]*(1+Personnel6[[#This Row],[Column3]])</f>
        <v>0</v>
      </c>
      <c r="L17" s="383"/>
      <c r="M17" s="378"/>
      <c r="N17" s="378"/>
      <c r="O17" s="398">
        <f t="shared" si="1"/>
        <v>0</v>
      </c>
      <c r="P17" s="399">
        <f>Personnel6[[#This Row],[Column10]]*Personnel6[[#This Row],[Column14]]</f>
        <v>0</v>
      </c>
      <c r="Q17" s="425">
        <f>IFERROR(VLOOKUP(Personnel6[[#This Row],[Column43]], Table37[#All], 3, 0)*Personnel6[[#This Row],[Column15]], 0)</f>
        <v>0</v>
      </c>
      <c r="R17" s="429">
        <f>Personnel6[[#This Row],[Column10]]*(1+Personnel6[[#This Row],[Column3]])</f>
        <v>0</v>
      </c>
      <c r="S17" s="383"/>
      <c r="T17" s="378"/>
      <c r="U17" s="378"/>
      <c r="V17" s="398">
        <f t="shared" si="2"/>
        <v>0</v>
      </c>
      <c r="W17" s="399">
        <f>Personnel6[[#This Row],[Column17]]*Personnel6[[#This Row],[Column21]]</f>
        <v>0</v>
      </c>
      <c r="X17" s="425">
        <f>IFERROR(VLOOKUP(Personnel6[[#This Row],[Column43]], Table37[#All], 3, 0)*Personnel6[[#This Row],[Column22]], 0)</f>
        <v>0</v>
      </c>
      <c r="Y17" s="429">
        <f>Personnel6[[#This Row],[Column17]]*(1+Personnel6[[#This Row],[Column3]])</f>
        <v>0</v>
      </c>
      <c r="Z17" s="383"/>
      <c r="AA17" s="378"/>
      <c r="AB17" s="378"/>
      <c r="AC17" s="398">
        <f t="shared" si="3"/>
        <v>0</v>
      </c>
      <c r="AD17" s="399">
        <f>Personnel6[[#This Row],[Column24]]*Personnel6[[#This Row],[Column28]]</f>
        <v>0</v>
      </c>
      <c r="AE17" s="400">
        <f>IFERROR(VLOOKUP(Personnel6[[#This Row],[Column43]], Table37[#All], 3, 0)*Personnel6[[#This Row],[Column29]], 0)</f>
        <v>0</v>
      </c>
      <c r="AF17" s="427">
        <f>Personnel6[[#This Row],[Column24]]*(1+Personnel6[[#This Row],[Column3]])</f>
        <v>0</v>
      </c>
      <c r="AG17" s="383"/>
      <c r="AH17" s="378"/>
      <c r="AI17" s="378"/>
      <c r="AJ17" s="398">
        <f t="shared" si="4"/>
        <v>0</v>
      </c>
      <c r="AK17" s="399">
        <f>Personnel6[[#This Row],[Column31]]*Personnel6[[#This Row],[Column35]]</f>
        <v>0</v>
      </c>
      <c r="AL17" s="400">
        <f>IFERROR(VLOOKUP(Personnel6[[#This Row],[Column43]], Table37[#All], 3, 0)*Personnel6[[#This Row],[Column36]], 0)</f>
        <v>0</v>
      </c>
      <c r="AM17">
        <f>IF(Personnel6[[#This Row],[Column7]]=Personnel6[[#This Row],[Column14]], 1,0)</f>
        <v>1</v>
      </c>
      <c r="AN17">
        <f>IF(Personnel6[[#This Row],[Column14]]=Personnel6[[#This Row],[Column21]], 1,0)</f>
        <v>1</v>
      </c>
      <c r="AO17">
        <f>IF(Personnel6[[#This Row],[Column21]]=Personnel6[[#This Row],[Column28]], 1,0)</f>
        <v>1</v>
      </c>
      <c r="AP17">
        <f>IF(Personnel6[[#This Row],[Column28]]=Personnel6[[#This Row],[Column35]], 1,0)</f>
        <v>1</v>
      </c>
      <c r="AQ17" s="399">
        <f t="shared" si="5"/>
        <v>0</v>
      </c>
      <c r="AR17" s="179"/>
      <c r="AW17" s="144"/>
      <c r="AX17" s="144"/>
      <c r="AY17" s="144"/>
      <c r="AZ17" s="144"/>
      <c r="BA17" s="144"/>
      <c r="BB17" s="144"/>
      <c r="BC17" s="144"/>
      <c r="BD17" s="144"/>
    </row>
    <row r="18" spans="1:56 16366:16384" s="144" customFormat="1" ht="14.25" x14ac:dyDescent="0.2">
      <c r="A18" s="423"/>
      <c r="B18" s="469"/>
      <c r="C18" s="203"/>
      <c r="D18" s="344">
        <v>0</v>
      </c>
      <c r="E18" s="379"/>
      <c r="F18" s="378"/>
      <c r="G18" s="378"/>
      <c r="H18" s="421">
        <f t="shared" si="0"/>
        <v>0</v>
      </c>
      <c r="I18" s="283">
        <f>Personnel6[[#This Row],[Column2]]*Personnel6[[#This Row],[Column7]]</f>
        <v>0</v>
      </c>
      <c r="J18" s="425">
        <f>IFERROR(VLOOKUP(Personnel6[[#This Row],[Column43]], Table37[#All], 3, 0)*Personnel6[[#This Row],[Column8]], 0)</f>
        <v>0</v>
      </c>
      <c r="K18" s="429">
        <f>Personnel6[[#This Row],[Column2]]*(1+Personnel6[[#This Row],[Column3]])</f>
        <v>0</v>
      </c>
      <c r="L18" s="383"/>
      <c r="M18" s="378"/>
      <c r="N18" s="378"/>
      <c r="O18" s="422">
        <f t="shared" si="1"/>
        <v>0</v>
      </c>
      <c r="P18" s="399">
        <f>Personnel6[[#This Row],[Column10]]*Personnel6[[#This Row],[Column14]]</f>
        <v>0</v>
      </c>
      <c r="Q18" s="425">
        <f>IFERROR(VLOOKUP(Personnel6[[#This Row],[Column43]], Table37[#All], 3, 0)*Personnel6[[#This Row],[Column15]], 0)</f>
        <v>0</v>
      </c>
      <c r="R18" s="429">
        <f>Personnel6[[#This Row],[Column10]]*(1+Personnel6[[#This Row],[Column3]])</f>
        <v>0</v>
      </c>
      <c r="S18" s="383"/>
      <c r="T18" s="378"/>
      <c r="U18" s="378"/>
      <c r="V18" s="422">
        <f t="shared" si="2"/>
        <v>0</v>
      </c>
      <c r="W18" s="399">
        <f>Personnel6[[#This Row],[Column17]]*Personnel6[[#This Row],[Column21]]</f>
        <v>0</v>
      </c>
      <c r="X18" s="425">
        <f>IFERROR(VLOOKUP(Personnel6[[#This Row],[Column43]], Table37[#All], 3, 0)*Personnel6[[#This Row],[Column22]], 0)</f>
        <v>0</v>
      </c>
      <c r="Y18" s="429">
        <f>Personnel6[[#This Row],[Column17]]*(1+Personnel6[[#This Row],[Column3]])</f>
        <v>0</v>
      </c>
      <c r="Z18" s="383"/>
      <c r="AA18" s="378"/>
      <c r="AB18" s="378"/>
      <c r="AC18" s="422">
        <f t="shared" si="3"/>
        <v>0</v>
      </c>
      <c r="AD18" s="399">
        <f>Personnel6[[#This Row],[Column24]]*Personnel6[[#This Row],[Column28]]</f>
        <v>0</v>
      </c>
      <c r="AE18" s="400">
        <f>IFERROR(VLOOKUP(Personnel6[[#This Row],[Column43]], Table37[#All], 3, 0)*Personnel6[[#This Row],[Column29]], 0)</f>
        <v>0</v>
      </c>
      <c r="AF18" s="427">
        <f>Personnel6[[#This Row],[Column24]]*(1+Personnel6[[#This Row],[Column3]])</f>
        <v>0</v>
      </c>
      <c r="AG18" s="383"/>
      <c r="AH18" s="378"/>
      <c r="AI18" s="378"/>
      <c r="AJ18" s="422">
        <f t="shared" si="4"/>
        <v>0</v>
      </c>
      <c r="AK18" s="399">
        <f>Personnel6[[#This Row],[Column31]]*Personnel6[[#This Row],[Column35]]</f>
        <v>0</v>
      </c>
      <c r="AL18" s="400">
        <f>IFERROR(VLOOKUP(Personnel6[[#This Row],[Column43]], Table37[#All], 3, 0)*Personnel6[[#This Row],[Column36]], 0)</f>
        <v>0</v>
      </c>
      <c r="AM18">
        <f>IF(Personnel6[[#This Row],[Column7]]=Personnel6[[#This Row],[Column14]], 1,0)</f>
        <v>1</v>
      </c>
      <c r="AN18">
        <f>IF(Personnel6[[#This Row],[Column14]]=Personnel6[[#This Row],[Column21]], 1,0)</f>
        <v>1</v>
      </c>
      <c r="AO18">
        <f>IF(Personnel6[[#This Row],[Column21]]=Personnel6[[#This Row],[Column28]], 1,0)</f>
        <v>1</v>
      </c>
      <c r="AP18">
        <f>IF(Personnel6[[#This Row],[Column28]]=Personnel6[[#This Row],[Column35]], 1,0)</f>
        <v>1</v>
      </c>
      <c r="AQ18" s="472">
        <f t="shared" si="5"/>
        <v>0</v>
      </c>
      <c r="AR18" s="67"/>
      <c r="AS18"/>
      <c r="AT18"/>
      <c r="AU18"/>
      <c r="AV18"/>
    </row>
    <row r="19" spans="1:56 16366:16384" s="144" customFormat="1" ht="14.25" x14ac:dyDescent="0.2">
      <c r="A19" s="202"/>
      <c r="B19" s="469"/>
      <c r="C19" s="203"/>
      <c r="D19" s="344">
        <v>0</v>
      </c>
      <c r="E19" s="379"/>
      <c r="F19" s="378"/>
      <c r="G19" s="378"/>
      <c r="H19" s="421">
        <f t="shared" si="0"/>
        <v>0</v>
      </c>
      <c r="I19" s="287">
        <f>H19*C19</f>
        <v>0</v>
      </c>
      <c r="J19" s="425">
        <f>IFERROR(VLOOKUP(Personnel6[[#This Row],[Column43]], Table37[#All], 3, 0)*Personnel6[[#This Row],[Column8]], 0)</f>
        <v>0</v>
      </c>
      <c r="K19" s="438">
        <f>Personnel6[[#This Row],[Column2]]*(1+Personnel6[[#This Row],[Column3]])</f>
        <v>0</v>
      </c>
      <c r="L19" s="383"/>
      <c r="M19" s="378"/>
      <c r="N19" s="378"/>
      <c r="O19" s="422">
        <f t="shared" si="1"/>
        <v>0</v>
      </c>
      <c r="P19" s="399">
        <f>Personnel6[[#This Row],[Column10]]*Personnel6[[#This Row],[Column14]]</f>
        <v>0</v>
      </c>
      <c r="Q19" s="425">
        <f>IFERROR(VLOOKUP(Personnel6[[#This Row],[Column43]], Table37[#All], 3, 0)*Personnel6[[#This Row],[Column15]], 0)</f>
        <v>0</v>
      </c>
      <c r="R19" s="429">
        <f>Personnel6[[#This Row],[Column10]]*(1+Personnel6[[#This Row],[Column3]])</f>
        <v>0</v>
      </c>
      <c r="S19" s="383"/>
      <c r="T19" s="378"/>
      <c r="U19" s="378"/>
      <c r="V19" s="422">
        <f t="shared" si="2"/>
        <v>0</v>
      </c>
      <c r="W19" s="399">
        <f>Personnel6[[#This Row],[Column17]]*Personnel6[[#This Row],[Column21]]</f>
        <v>0</v>
      </c>
      <c r="X19" s="425">
        <f>IFERROR(VLOOKUP(Personnel6[[#This Row],[Column43]], Table37[#All], 3, 0)*Personnel6[[#This Row],[Column22]], 0)</f>
        <v>0</v>
      </c>
      <c r="Y19" s="429">
        <f>Personnel6[[#This Row],[Column17]]*(1+Personnel6[[#This Row],[Column3]])</f>
        <v>0</v>
      </c>
      <c r="Z19" s="383"/>
      <c r="AA19" s="378"/>
      <c r="AB19" s="378"/>
      <c r="AC19" s="422">
        <f t="shared" si="3"/>
        <v>0</v>
      </c>
      <c r="AD19" s="399">
        <f>Personnel6[[#This Row],[Column24]]*Personnel6[[#This Row],[Column28]]</f>
        <v>0</v>
      </c>
      <c r="AE19" s="400">
        <f>IFERROR(VLOOKUP(Personnel6[[#This Row],[Column43]], Table37[#All], 3, 0)*Personnel6[[#This Row],[Column29]], 0)</f>
        <v>0</v>
      </c>
      <c r="AF19" s="427">
        <f>Personnel6[[#This Row],[Column24]]*(1+Personnel6[[#This Row],[Column3]])</f>
        <v>0</v>
      </c>
      <c r="AG19" s="383"/>
      <c r="AH19" s="378"/>
      <c r="AI19" s="378"/>
      <c r="AJ19" s="422">
        <f t="shared" si="4"/>
        <v>0</v>
      </c>
      <c r="AK19" s="399">
        <f>Personnel6[[#This Row],[Column31]]*Personnel6[[#This Row],[Column35]]</f>
        <v>0</v>
      </c>
      <c r="AL19" s="400">
        <f>IFERROR(VLOOKUP(Personnel6[[#This Row],[Column43]], Table37[#All], 3, 0)*Personnel6[[#This Row],[Column36]], 0)</f>
        <v>0</v>
      </c>
      <c r="AM19">
        <f>IF(Personnel6[[#This Row],[Column7]]=Personnel6[[#This Row],[Column14]], 1,0)</f>
        <v>1</v>
      </c>
      <c r="AN19">
        <f>IF(Personnel6[[#This Row],[Column14]]=Personnel6[[#This Row],[Column21]], 1,0)</f>
        <v>1</v>
      </c>
      <c r="AO19">
        <f>IF(Personnel6[[#This Row],[Column21]]=Personnel6[[#This Row],[Column28]], 1,0)</f>
        <v>1</v>
      </c>
      <c r="AP19">
        <f>IF(Personnel6[[#This Row],[Column28]]=Personnel6[[#This Row],[Column35]], 1,0)</f>
        <v>1</v>
      </c>
      <c r="AQ19" s="420">
        <f t="shared" si="5"/>
        <v>0</v>
      </c>
      <c r="AR19" s="67"/>
      <c r="AS19"/>
      <c r="AT19"/>
      <c r="AU19"/>
      <c r="AV19"/>
    </row>
    <row r="20" spans="1:56 16366:16384" s="144" customFormat="1" ht="14.25" x14ac:dyDescent="0.2">
      <c r="A20" s="423"/>
      <c r="B20" s="469"/>
      <c r="C20" s="203"/>
      <c r="D20" s="344">
        <v>0</v>
      </c>
      <c r="E20" s="379"/>
      <c r="F20" s="378"/>
      <c r="G20" s="378"/>
      <c r="H20" s="421">
        <f t="shared" si="0"/>
        <v>0</v>
      </c>
      <c r="I20" s="283">
        <f>Personnel6[[#This Row],[Column2]]*Personnel6[[#This Row],[Column7]]</f>
        <v>0</v>
      </c>
      <c r="J20" s="425">
        <f>IFERROR(VLOOKUP(Personnel6[[#This Row],[Column43]], Table37[#All], 3, 0)*Personnel6[[#This Row],[Column8]], 0)</f>
        <v>0</v>
      </c>
      <c r="K20" s="429">
        <f>Personnel6[[#This Row],[Column2]]*(1+Personnel6[[#This Row],[Column3]])</f>
        <v>0</v>
      </c>
      <c r="L20" s="383"/>
      <c r="M20" s="378"/>
      <c r="N20" s="378"/>
      <c r="O20" s="422">
        <f t="shared" si="1"/>
        <v>0</v>
      </c>
      <c r="P20" s="399">
        <f>Personnel6[[#This Row],[Column10]]*Personnel6[[#This Row],[Column14]]</f>
        <v>0</v>
      </c>
      <c r="Q20" s="425">
        <f>IFERROR(VLOOKUP(Personnel6[[#This Row],[Column43]], Table37[#All], 3, 0)*Personnel6[[#This Row],[Column15]], 0)</f>
        <v>0</v>
      </c>
      <c r="R20" s="429">
        <f>Personnel6[[#This Row],[Column10]]*(1+Personnel6[[#This Row],[Column3]])</f>
        <v>0</v>
      </c>
      <c r="S20" s="383"/>
      <c r="T20" s="378"/>
      <c r="U20" s="378"/>
      <c r="V20" s="422">
        <f t="shared" si="2"/>
        <v>0</v>
      </c>
      <c r="W20" s="399">
        <f>Personnel6[[#This Row],[Column17]]*Personnel6[[#This Row],[Column21]]</f>
        <v>0</v>
      </c>
      <c r="X20" s="425">
        <f>IFERROR(VLOOKUP(Personnel6[[#This Row],[Column43]], Table37[#All], 3, 0)*Personnel6[[#This Row],[Column22]], 0)</f>
        <v>0</v>
      </c>
      <c r="Y20" s="429">
        <f>Personnel6[[#This Row],[Column17]]*(1+Personnel6[[#This Row],[Column3]])</f>
        <v>0</v>
      </c>
      <c r="Z20" s="383"/>
      <c r="AA20" s="378"/>
      <c r="AB20" s="378"/>
      <c r="AC20" s="422">
        <f t="shared" si="3"/>
        <v>0</v>
      </c>
      <c r="AD20" s="399">
        <f>Personnel6[[#This Row],[Column24]]*Personnel6[[#This Row],[Column28]]</f>
        <v>0</v>
      </c>
      <c r="AE20" s="400">
        <f>IFERROR(VLOOKUP(Personnel6[[#This Row],[Column43]], Table37[#All], 3, 0)*Personnel6[[#This Row],[Column29]], 0)</f>
        <v>0</v>
      </c>
      <c r="AF20" s="427">
        <f>Personnel6[[#This Row],[Column24]]*(1+Personnel6[[#This Row],[Column3]])</f>
        <v>0</v>
      </c>
      <c r="AG20" s="383"/>
      <c r="AH20" s="378"/>
      <c r="AI20" s="378"/>
      <c r="AJ20" s="422">
        <f t="shared" si="4"/>
        <v>0</v>
      </c>
      <c r="AK20" s="399">
        <f>Personnel6[[#This Row],[Column31]]*Personnel6[[#This Row],[Column35]]</f>
        <v>0</v>
      </c>
      <c r="AL20" s="400">
        <f>IFERROR(VLOOKUP(Personnel6[[#This Row],[Column43]], Table37[#All], 3, 0)*Personnel6[[#This Row],[Column36]], 0)</f>
        <v>0</v>
      </c>
      <c r="AM20">
        <f>IF(Personnel6[[#This Row],[Column7]]=Personnel6[[#This Row],[Column14]], 1,0)</f>
        <v>1</v>
      </c>
      <c r="AN20">
        <f>IF(Personnel6[[#This Row],[Column14]]=Personnel6[[#This Row],[Column21]], 1,0)</f>
        <v>1</v>
      </c>
      <c r="AO20">
        <f>IF(Personnel6[[#This Row],[Column21]]=Personnel6[[#This Row],[Column28]], 1,0)</f>
        <v>1</v>
      </c>
      <c r="AP20">
        <f>IF(Personnel6[[#This Row],[Column28]]=Personnel6[[#This Row],[Column35]], 1,0)</f>
        <v>1</v>
      </c>
      <c r="AQ20" s="399">
        <f t="shared" si="5"/>
        <v>0</v>
      </c>
      <c r="AR20" s="67"/>
      <c r="AS20"/>
      <c r="AT20"/>
      <c r="AU20"/>
      <c r="AV20"/>
      <c r="AW20"/>
      <c r="AX20"/>
      <c r="AY20"/>
      <c r="AZ20"/>
      <c r="BA20"/>
      <c r="BB20"/>
      <c r="BC20"/>
      <c r="BD20"/>
    </row>
    <row r="21" spans="1:56 16366:16384" s="144" customFormat="1" ht="14.25" x14ac:dyDescent="0.2">
      <c r="A21" s="202"/>
      <c r="B21" s="469"/>
      <c r="C21" s="203"/>
      <c r="D21" s="344">
        <v>0</v>
      </c>
      <c r="E21" s="379"/>
      <c r="F21" s="378"/>
      <c r="G21" s="378"/>
      <c r="H21" s="421">
        <f t="shared" si="0"/>
        <v>0</v>
      </c>
      <c r="I21" s="283">
        <f>Personnel6[[#This Row],[Column2]]*Personnel6[[#This Row],[Column7]]</f>
        <v>0</v>
      </c>
      <c r="J21" s="425">
        <f>IFERROR(VLOOKUP(Personnel6[[#This Row],[Column43]], Table37[#All], 3, 0)*Personnel6[[#This Row],[Column8]], 0)</f>
        <v>0</v>
      </c>
      <c r="K21" s="429">
        <f>Personnel6[[#This Row],[Column2]]*(1+Personnel6[[#This Row],[Column3]])</f>
        <v>0</v>
      </c>
      <c r="L21" s="383"/>
      <c r="M21" s="378"/>
      <c r="N21" s="378"/>
      <c r="O21" s="422">
        <f t="shared" si="1"/>
        <v>0</v>
      </c>
      <c r="P21" s="399">
        <f>Personnel6[[#This Row],[Column10]]*Personnel6[[#This Row],[Column14]]</f>
        <v>0</v>
      </c>
      <c r="Q21" s="425">
        <f>IFERROR(VLOOKUP(Personnel6[[#This Row],[Column43]], Table37[#All], 3, 0)*Personnel6[[#This Row],[Column15]], 0)</f>
        <v>0</v>
      </c>
      <c r="R21" s="429">
        <f>Personnel6[[#This Row],[Column10]]*(1+Personnel6[[#This Row],[Column3]])</f>
        <v>0</v>
      </c>
      <c r="S21" s="383"/>
      <c r="T21" s="378"/>
      <c r="U21" s="378"/>
      <c r="V21" s="422">
        <f t="shared" si="2"/>
        <v>0</v>
      </c>
      <c r="W21" s="399">
        <f>Personnel6[[#This Row],[Column17]]*Personnel6[[#This Row],[Column21]]</f>
        <v>0</v>
      </c>
      <c r="X21" s="425">
        <f>IFERROR(VLOOKUP(Personnel6[[#This Row],[Column43]], Table37[#All], 3, 0)*Personnel6[[#This Row],[Column22]], 0)</f>
        <v>0</v>
      </c>
      <c r="Y21" s="429">
        <f>Personnel6[[#This Row],[Column17]]*(1+Personnel6[[#This Row],[Column3]])</f>
        <v>0</v>
      </c>
      <c r="Z21" s="383"/>
      <c r="AA21" s="378"/>
      <c r="AB21" s="378"/>
      <c r="AC21" s="422">
        <f t="shared" si="3"/>
        <v>0</v>
      </c>
      <c r="AD21" s="399">
        <f>Personnel6[[#This Row],[Column24]]*Personnel6[[#This Row],[Column28]]</f>
        <v>0</v>
      </c>
      <c r="AE21" s="400">
        <f>IFERROR(VLOOKUP(Personnel6[[#This Row],[Column43]], Table37[#All], 3, 0)*Personnel6[[#This Row],[Column29]], 0)</f>
        <v>0</v>
      </c>
      <c r="AF21" s="427">
        <f>Personnel6[[#This Row],[Column24]]*(1+Personnel6[[#This Row],[Column3]])</f>
        <v>0</v>
      </c>
      <c r="AG21" s="383"/>
      <c r="AH21" s="378"/>
      <c r="AI21" s="378"/>
      <c r="AJ21" s="422">
        <f t="shared" si="4"/>
        <v>0</v>
      </c>
      <c r="AK21" s="399">
        <f>Personnel6[[#This Row],[Column31]]*Personnel6[[#This Row],[Column35]]</f>
        <v>0</v>
      </c>
      <c r="AL21" s="400">
        <f>IFERROR(VLOOKUP(Personnel6[[#This Row],[Column43]], Table37[#All], 3, 0)*Personnel6[[#This Row],[Column36]], 0)</f>
        <v>0</v>
      </c>
      <c r="AM21">
        <f>IF(Personnel6[[#This Row],[Column7]]=Personnel6[[#This Row],[Column14]], 1,0)</f>
        <v>1</v>
      </c>
      <c r="AN21">
        <f>IF(Personnel6[[#This Row],[Column14]]=Personnel6[[#This Row],[Column21]], 1,0)</f>
        <v>1</v>
      </c>
      <c r="AO21">
        <f>IF(Personnel6[[#This Row],[Column21]]=Personnel6[[#This Row],[Column28]], 1,0)</f>
        <v>1</v>
      </c>
      <c r="AP21">
        <f>IF(Personnel6[[#This Row],[Column28]]=Personnel6[[#This Row],[Column35]], 1,0)</f>
        <v>1</v>
      </c>
      <c r="AQ21" s="471">
        <f t="shared" si="5"/>
        <v>0</v>
      </c>
      <c r="AR21" s="67"/>
      <c r="AS21"/>
      <c r="AT21"/>
      <c r="AU21"/>
      <c r="AV21"/>
    </row>
    <row r="22" spans="1:56 16366:16384" ht="14.25" x14ac:dyDescent="0.2">
      <c r="A22" s="202"/>
      <c r="B22" s="469"/>
      <c r="C22" s="198"/>
      <c r="D22" s="344">
        <v>0</v>
      </c>
      <c r="E22" s="379"/>
      <c r="F22" s="378"/>
      <c r="G22" s="378"/>
      <c r="H22" s="137">
        <f t="shared" si="0"/>
        <v>0</v>
      </c>
      <c r="I22" s="558">
        <f>Personnel6[[#This Row],[Column2]]*Personnel6[[#This Row],[Column7]]</f>
        <v>0</v>
      </c>
      <c r="J22" s="425">
        <f>IFERROR(VLOOKUP(Personnel6[[#This Row],[Column43]], Table37[#All], 3, 0)*Personnel6[[#This Row],[Column8]], 0)</f>
        <v>0</v>
      </c>
      <c r="K22" s="429">
        <f>Personnel6[[#This Row],[Column2]]*(1+Personnel6[[#This Row],[Column3]])</f>
        <v>0</v>
      </c>
      <c r="L22" s="383"/>
      <c r="M22" s="378"/>
      <c r="N22" s="378"/>
      <c r="O22" s="398">
        <f t="shared" si="1"/>
        <v>0</v>
      </c>
      <c r="P22" s="399">
        <f>Personnel6[[#This Row],[Column10]]*Personnel6[[#This Row],[Column14]]</f>
        <v>0</v>
      </c>
      <c r="Q22" s="425">
        <f>IFERROR(VLOOKUP(Personnel6[[#This Row],[Column43]], Table37[#All], 3, 0)*Personnel6[[#This Row],[Column15]], 0)</f>
        <v>0</v>
      </c>
      <c r="R22" s="429">
        <f>Personnel6[[#This Row],[Column10]]*(1+Personnel6[[#This Row],[Column3]])</f>
        <v>0</v>
      </c>
      <c r="S22" s="383"/>
      <c r="T22" s="378"/>
      <c r="U22" s="378"/>
      <c r="V22" s="398">
        <f t="shared" si="2"/>
        <v>0</v>
      </c>
      <c r="W22" s="399">
        <f>Personnel6[[#This Row],[Column17]]*Personnel6[[#This Row],[Column21]]</f>
        <v>0</v>
      </c>
      <c r="X22" s="425">
        <f>IFERROR(VLOOKUP(Personnel6[[#This Row],[Column43]], Table37[#All], 3, 0)*Personnel6[[#This Row],[Column22]], 0)</f>
        <v>0</v>
      </c>
      <c r="Y22" s="429">
        <f>Personnel6[[#This Row],[Column17]]*(1+Personnel6[[#This Row],[Column3]])</f>
        <v>0</v>
      </c>
      <c r="Z22" s="383"/>
      <c r="AA22" s="378"/>
      <c r="AB22" s="378"/>
      <c r="AC22" s="398">
        <f t="shared" si="3"/>
        <v>0</v>
      </c>
      <c r="AD22" s="399">
        <f>Personnel6[[#This Row],[Column24]]*Personnel6[[#This Row],[Column28]]</f>
        <v>0</v>
      </c>
      <c r="AE22" s="400">
        <f>IFERROR(VLOOKUP(Personnel6[[#This Row],[Column43]], Table37[#All], 3, 0)*Personnel6[[#This Row],[Column29]], 0)</f>
        <v>0</v>
      </c>
      <c r="AF22" s="427">
        <f>Personnel6[[#This Row],[Column24]]*(1+Personnel6[[#This Row],[Column3]])</f>
        <v>0</v>
      </c>
      <c r="AG22" s="383"/>
      <c r="AH22" s="378"/>
      <c r="AI22" s="378"/>
      <c r="AJ22" s="398">
        <f t="shared" si="4"/>
        <v>0</v>
      </c>
      <c r="AK22" s="399">
        <f>Personnel6[[#This Row],[Column31]]*Personnel6[[#This Row],[Column35]]</f>
        <v>0</v>
      </c>
      <c r="AL22" s="400">
        <f>IFERROR(VLOOKUP(Personnel6[[#This Row],[Column43]], Table37[#All], 3, 0)*Personnel6[[#This Row],[Column36]], 0)</f>
        <v>0</v>
      </c>
      <c r="AM22">
        <f>IF(Personnel6[[#This Row],[Column7]]=Personnel6[[#This Row],[Column14]], 1,0)</f>
        <v>1</v>
      </c>
      <c r="AN22">
        <f>IF(Personnel6[[#This Row],[Column14]]=Personnel6[[#This Row],[Column21]], 1,0)</f>
        <v>1</v>
      </c>
      <c r="AO22">
        <f>IF(Personnel6[[#This Row],[Column21]]=Personnel6[[#This Row],[Column28]], 1,0)</f>
        <v>1</v>
      </c>
      <c r="AP22">
        <f>IF(Personnel6[[#This Row],[Column28]]=Personnel6[[#This Row],[Column35]], 1,0)</f>
        <v>1</v>
      </c>
      <c r="AQ22" s="399">
        <f t="shared" si="5"/>
        <v>0</v>
      </c>
      <c r="AR22" s="179"/>
    </row>
    <row r="23" spans="1:56 16366:16384" s="144" customFormat="1" ht="14.25" x14ac:dyDescent="0.2">
      <c r="A23" s="173"/>
      <c r="B23" s="469"/>
      <c r="C23" s="198"/>
      <c r="D23" s="344">
        <v>0</v>
      </c>
      <c r="E23" s="379"/>
      <c r="F23" s="378"/>
      <c r="G23" s="378"/>
      <c r="H23" s="137">
        <f t="shared" si="0"/>
        <v>0</v>
      </c>
      <c r="I23" s="558">
        <f>Personnel6[[#This Row],[Column2]]*Personnel6[[#This Row],[Column7]]</f>
        <v>0</v>
      </c>
      <c r="J23" s="425">
        <f>IFERROR(VLOOKUP(Personnel6[[#This Row],[Column43]], Table37[#All], 3, 0)*Personnel6[[#This Row],[Column8]], 0)</f>
        <v>0</v>
      </c>
      <c r="K23" s="429">
        <f>Personnel6[[#This Row],[Column2]]*(1+Personnel6[[#This Row],[Column3]])</f>
        <v>0</v>
      </c>
      <c r="L23" s="470"/>
      <c r="M23" s="378"/>
      <c r="N23" s="378"/>
      <c r="O23" s="398">
        <f t="shared" si="1"/>
        <v>0</v>
      </c>
      <c r="P23" s="399">
        <f>Personnel6[[#This Row],[Column10]]*Personnel6[[#This Row],[Column14]]</f>
        <v>0</v>
      </c>
      <c r="Q23" s="425">
        <f>IFERROR(VLOOKUP(Personnel6[[#This Row],[Column43]], Table37[#All], 3, 0)*Personnel6[[#This Row],[Column15]], 0)</f>
        <v>0</v>
      </c>
      <c r="R23" s="429">
        <f>Personnel6[[#This Row],[Column10]]*(1+Personnel6[[#This Row],[Column3]])</f>
        <v>0</v>
      </c>
      <c r="S23" s="470"/>
      <c r="T23" s="378"/>
      <c r="U23" s="378"/>
      <c r="V23" s="398">
        <f t="shared" si="2"/>
        <v>0</v>
      </c>
      <c r="W23" s="399">
        <f>Personnel6[[#This Row],[Column17]]*Personnel6[[#This Row],[Column21]]</f>
        <v>0</v>
      </c>
      <c r="X23" s="425">
        <f>IFERROR(VLOOKUP(Personnel6[[#This Row],[Column43]], Table37[#All], 3, 0)*Personnel6[[#This Row],[Column22]], 0)</f>
        <v>0</v>
      </c>
      <c r="Y23" s="429">
        <f>Personnel6[[#This Row],[Column17]]*(1+Personnel6[[#This Row],[Column3]])</f>
        <v>0</v>
      </c>
      <c r="Z23" s="383"/>
      <c r="AA23" s="378"/>
      <c r="AB23" s="378"/>
      <c r="AC23" s="398">
        <f t="shared" si="3"/>
        <v>0</v>
      </c>
      <c r="AD23" s="399">
        <f>Personnel6[[#This Row],[Column24]]*Personnel6[[#This Row],[Column28]]</f>
        <v>0</v>
      </c>
      <c r="AE23" s="400">
        <f>IFERROR(VLOOKUP(Personnel6[[#This Row],[Column43]], Table37[#All], 3, 0)*Personnel6[[#This Row],[Column29]], 0)</f>
        <v>0</v>
      </c>
      <c r="AF23" s="427">
        <f>Personnel6[[#This Row],[Column24]]*(1+Personnel6[[#This Row],[Column3]])</f>
        <v>0</v>
      </c>
      <c r="AG23" s="383"/>
      <c r="AH23" s="378"/>
      <c r="AI23" s="378"/>
      <c r="AJ23" s="398">
        <f t="shared" si="4"/>
        <v>0</v>
      </c>
      <c r="AK23" s="399">
        <f>Personnel6[[#This Row],[Column31]]*Personnel6[[#This Row],[Column35]]</f>
        <v>0</v>
      </c>
      <c r="AL23" s="400">
        <f>IFERROR(VLOOKUP(Personnel6[[#This Row],[Column43]], Table37[#All], 3, 0)*Personnel6[[#This Row],[Column36]], 0)</f>
        <v>0</v>
      </c>
      <c r="AM23">
        <f>IF(Personnel6[[#This Row],[Column7]]=Personnel6[[#This Row],[Column14]], 1,0)</f>
        <v>1</v>
      </c>
      <c r="AN23">
        <f>IF(Personnel6[[#This Row],[Column14]]=Personnel6[[#This Row],[Column21]], 1,0)</f>
        <v>1</v>
      </c>
      <c r="AO23">
        <f>IF(Personnel6[[#This Row],[Column21]]=Personnel6[[#This Row],[Column28]], 1,0)</f>
        <v>1</v>
      </c>
      <c r="AP23">
        <f>IF(Personnel6[[#This Row],[Column28]]=Personnel6[[#This Row],[Column35]], 1,0)</f>
        <v>1</v>
      </c>
      <c r="AQ23" s="399">
        <f t="shared" si="5"/>
        <v>0</v>
      </c>
      <c r="AR23" s="67"/>
      <c r="AS23"/>
      <c r="AT23"/>
      <c r="AU23"/>
      <c r="AV23"/>
      <c r="AW23"/>
      <c r="AX23"/>
      <c r="AY23"/>
      <c r="AZ23"/>
      <c r="BA23"/>
      <c r="BB23"/>
      <c r="BC23"/>
      <c r="BD23"/>
    </row>
    <row r="24" spans="1:56 16366:16384" ht="14.25" x14ac:dyDescent="0.2">
      <c r="A24" s="173"/>
      <c r="B24" s="469"/>
      <c r="C24" s="198"/>
      <c r="D24" s="344">
        <v>0</v>
      </c>
      <c r="E24" s="379"/>
      <c r="F24" s="378"/>
      <c r="G24" s="378"/>
      <c r="H24" s="137">
        <f t="shared" si="0"/>
        <v>0</v>
      </c>
      <c r="I24" s="558">
        <f>Personnel6[[#This Row],[Column2]]*Personnel6[[#This Row],[Column7]]</f>
        <v>0</v>
      </c>
      <c r="J24" s="425">
        <f>IFERROR(VLOOKUP(Personnel6[[#This Row],[Column43]], Table37[#All], 3, 0)*Personnel6[[#This Row],[Column8]], 0)</f>
        <v>0</v>
      </c>
      <c r="K24" s="429">
        <f>Personnel6[[#This Row],[Column2]]*(1+Personnel6[[#This Row],[Column3]])</f>
        <v>0</v>
      </c>
      <c r="L24" s="383"/>
      <c r="M24" s="378"/>
      <c r="N24" s="378"/>
      <c r="O24" s="398">
        <f t="shared" si="1"/>
        <v>0</v>
      </c>
      <c r="P24" s="399">
        <f>Personnel6[[#This Row],[Column10]]*Personnel6[[#This Row],[Column14]]</f>
        <v>0</v>
      </c>
      <c r="Q24" s="425">
        <f>IFERROR(VLOOKUP(Personnel6[[#This Row],[Column43]], Table37[#All], 3, 0)*Personnel6[[#This Row],[Column15]], 0)</f>
        <v>0</v>
      </c>
      <c r="R24" s="429">
        <f>Personnel6[[#This Row],[Column10]]*(1+Personnel6[[#This Row],[Column3]])</f>
        <v>0</v>
      </c>
      <c r="S24" s="383"/>
      <c r="T24" s="378"/>
      <c r="U24" s="378"/>
      <c r="V24" s="398">
        <f t="shared" si="2"/>
        <v>0</v>
      </c>
      <c r="W24" s="399">
        <f>Personnel6[[#This Row],[Column17]]*Personnel6[[#This Row],[Column21]]</f>
        <v>0</v>
      </c>
      <c r="X24" s="425">
        <f>IFERROR(VLOOKUP(Personnel6[[#This Row],[Column43]], Table37[#All], 3, 0)*Personnel6[[#This Row],[Column22]], 0)</f>
        <v>0</v>
      </c>
      <c r="Y24" s="429">
        <f>Personnel6[[#This Row],[Column17]]*(1+Personnel6[[#This Row],[Column3]])</f>
        <v>0</v>
      </c>
      <c r="Z24" s="470"/>
      <c r="AA24" s="378"/>
      <c r="AB24" s="378"/>
      <c r="AC24" s="398">
        <f t="shared" si="3"/>
        <v>0</v>
      </c>
      <c r="AD24" s="399">
        <f>Personnel6[[#This Row],[Column24]]*Personnel6[[#This Row],[Column28]]</f>
        <v>0</v>
      </c>
      <c r="AE24" s="400">
        <f>IFERROR(VLOOKUP(Personnel6[[#This Row],[Column43]], Table37[#All], 3, 0)*Personnel6[[#This Row],[Column29]], 0)</f>
        <v>0</v>
      </c>
      <c r="AF24" s="427">
        <f>Personnel6[[#This Row],[Column24]]*(1+Personnel6[[#This Row],[Column3]])</f>
        <v>0</v>
      </c>
      <c r="AG24" s="383"/>
      <c r="AH24" s="378"/>
      <c r="AI24" s="378"/>
      <c r="AJ24" s="398">
        <f t="shared" si="4"/>
        <v>0</v>
      </c>
      <c r="AK24" s="399">
        <f>Personnel6[[#This Row],[Column31]]*Personnel6[[#This Row],[Column35]]</f>
        <v>0</v>
      </c>
      <c r="AL24" s="400">
        <f>IFERROR(VLOOKUP(Personnel6[[#This Row],[Column43]], Table37[#All], 3, 0)*Personnel6[[#This Row],[Column36]], 0)</f>
        <v>0</v>
      </c>
      <c r="AM24">
        <f>IF(Personnel6[[#This Row],[Column7]]=Personnel6[[#This Row],[Column14]], 1,0)</f>
        <v>1</v>
      </c>
      <c r="AN24">
        <f>IF(Personnel6[[#This Row],[Column14]]=Personnel6[[#This Row],[Column21]], 1,0)</f>
        <v>1</v>
      </c>
      <c r="AO24">
        <f>IF(Personnel6[[#This Row],[Column21]]=Personnel6[[#This Row],[Column28]], 1,0)</f>
        <v>1</v>
      </c>
      <c r="AP24">
        <f>IF(Personnel6[[#This Row],[Column28]]=Personnel6[[#This Row],[Column35]], 1,0)</f>
        <v>1</v>
      </c>
      <c r="AQ24" s="399">
        <f t="shared" si="5"/>
        <v>0</v>
      </c>
      <c r="AR24" s="179"/>
      <c r="AS24" s="144"/>
      <c r="AT24" s="144"/>
      <c r="AU24" s="144"/>
      <c r="AV24" s="144"/>
    </row>
    <row r="25" spans="1:56 16366:16384" ht="14.25" x14ac:dyDescent="0.2">
      <c r="A25" s="423"/>
      <c r="B25" s="469"/>
      <c r="C25" s="198"/>
      <c r="D25" s="344">
        <v>0</v>
      </c>
      <c r="E25" s="379"/>
      <c r="F25" s="378"/>
      <c r="G25" s="378"/>
      <c r="H25" s="137">
        <f t="shared" si="0"/>
        <v>0</v>
      </c>
      <c r="I25" s="558">
        <f>Personnel6[[#This Row],[Column2]]*Personnel6[[#This Row],[Column7]]</f>
        <v>0</v>
      </c>
      <c r="J25" s="425">
        <f>IFERROR(VLOOKUP(Personnel6[[#This Row],[Column43]], Table37[#All], 3, 0)*Personnel6[[#This Row],[Column8]], 0)</f>
        <v>0</v>
      </c>
      <c r="K25" s="429">
        <f>Personnel6[[#This Row],[Column2]]*(1+Personnel6[[#This Row],[Column3]])</f>
        <v>0</v>
      </c>
      <c r="L25" s="383"/>
      <c r="M25" s="378"/>
      <c r="N25" s="378"/>
      <c r="O25" s="398">
        <f>IF(L25&gt;0,L25/12,IF(M25&gt;0,M25/9,0))+N25/9</f>
        <v>0</v>
      </c>
      <c r="P25" s="399">
        <f>Personnel6[[#This Row],[Column10]]*Personnel6[[#This Row],[Column14]]</f>
        <v>0</v>
      </c>
      <c r="Q25" s="425">
        <f>IFERROR(VLOOKUP(Personnel6[[#This Row],[Column43]], Table37[#All], 3, 0)*Personnel6[[#This Row],[Column15]], 0)</f>
        <v>0</v>
      </c>
      <c r="R25" s="429">
        <f>Personnel6[[#This Row],[Column10]]*(1+Personnel6[[#This Row],[Column3]])</f>
        <v>0</v>
      </c>
      <c r="S25" s="383"/>
      <c r="T25" s="378"/>
      <c r="U25" s="378"/>
      <c r="V25" s="398">
        <f t="shared" si="2"/>
        <v>0</v>
      </c>
      <c r="W25" s="399">
        <f>Personnel6[[#This Row],[Column17]]*Personnel6[[#This Row],[Column21]]</f>
        <v>0</v>
      </c>
      <c r="X25" s="425">
        <f>IFERROR(VLOOKUP(Personnel6[[#This Row],[Column43]], Table37[#All], 3, 0)*Personnel6[[#This Row],[Column22]], 0)</f>
        <v>0</v>
      </c>
      <c r="Y25" s="429">
        <f>Personnel6[[#This Row],[Column17]]*(1+Personnel6[[#This Row],[Column3]])</f>
        <v>0</v>
      </c>
      <c r="Z25" s="383"/>
      <c r="AA25" s="378"/>
      <c r="AB25" s="378"/>
      <c r="AC25" s="398">
        <f>IF(Z25&gt;0,Z25/12,IF(AA25&gt;0,AA25/9,0))+AB25/9</f>
        <v>0</v>
      </c>
      <c r="AD25" s="399">
        <f>Personnel6[[#This Row],[Column24]]*Personnel6[[#This Row],[Column28]]</f>
        <v>0</v>
      </c>
      <c r="AE25" s="400">
        <f>IFERROR(VLOOKUP(Personnel6[[#This Row],[Column43]], Table37[#All], 3, 0)*Personnel6[[#This Row],[Column29]], 0)</f>
        <v>0</v>
      </c>
      <c r="AF25" s="427">
        <f>Personnel6[[#This Row],[Column24]]*(1+Personnel6[[#This Row],[Column3]])</f>
        <v>0</v>
      </c>
      <c r="AG25" s="383"/>
      <c r="AH25" s="378"/>
      <c r="AI25" s="378"/>
      <c r="AJ25" s="398">
        <f t="shared" si="4"/>
        <v>0</v>
      </c>
      <c r="AK25" s="399">
        <f>Personnel6[[#This Row],[Column31]]*Personnel6[[#This Row],[Column35]]</f>
        <v>0</v>
      </c>
      <c r="AL25" s="400">
        <f>IFERROR(VLOOKUP(Personnel6[[#This Row],[Column43]], Table37[#All], 3, 0)*Personnel6[[#This Row],[Column36]], 0)</f>
        <v>0</v>
      </c>
      <c r="AM25">
        <f>IF(Personnel6[[#This Row],[Column7]]=Personnel6[[#This Row],[Column14]], 1,0)</f>
        <v>1</v>
      </c>
      <c r="AN25">
        <f>IF(Personnel6[[#This Row],[Column14]]=Personnel6[[#This Row],[Column21]], 1,0)</f>
        <v>1</v>
      </c>
      <c r="AO25">
        <f>IF(Personnel6[[#This Row],[Column21]]=Personnel6[[#This Row],[Column28]], 1,0)</f>
        <v>1</v>
      </c>
      <c r="AP25">
        <f>IF(Personnel6[[#This Row],[Column28]]=Personnel6[[#This Row],[Column35]], 1,0)</f>
        <v>1</v>
      </c>
      <c r="AQ25" s="399">
        <f t="shared" si="5"/>
        <v>0</v>
      </c>
      <c r="AR25" s="179"/>
    </row>
    <row r="26" spans="1:56 16366:16384" ht="14.25" x14ac:dyDescent="0.2">
      <c r="A26" s="202"/>
      <c r="B26" s="469"/>
      <c r="C26" s="198"/>
      <c r="D26" s="344">
        <v>0</v>
      </c>
      <c r="E26" s="379"/>
      <c r="F26" s="378"/>
      <c r="G26" s="378"/>
      <c r="H26" s="137">
        <f t="shared" si="0"/>
        <v>0</v>
      </c>
      <c r="I26" s="558">
        <f>Personnel6[[#This Row],[Column2]]*Personnel6[[#This Row],[Column7]]</f>
        <v>0</v>
      </c>
      <c r="J26" s="425">
        <f>IFERROR(VLOOKUP(Personnel6[[#This Row],[Column43]], Table37[#All], 3, 0)*Personnel6[[#This Row],[Column8]], 0)</f>
        <v>0</v>
      </c>
      <c r="K26" s="429">
        <f>Personnel6[[#This Row],[Column2]]*(1+Personnel6[[#This Row],[Column3]])</f>
        <v>0</v>
      </c>
      <c r="L26" s="383"/>
      <c r="M26" s="378"/>
      <c r="N26" s="378"/>
      <c r="O26" s="398">
        <f>IF(L26&gt;0,L26/12,IF(M26&gt;0,M26/9,0))+N26/9</f>
        <v>0</v>
      </c>
      <c r="P26" s="399">
        <f>Personnel6[[#This Row],[Column10]]*Personnel6[[#This Row],[Column14]]</f>
        <v>0</v>
      </c>
      <c r="Q26" s="425">
        <f>IFERROR(VLOOKUP(Personnel6[[#This Row],[Column43]], Table37[#All], 3, 0)*Personnel6[[#This Row],[Column15]], 0)</f>
        <v>0</v>
      </c>
      <c r="R26" s="429">
        <f>Personnel6[[#This Row],[Column10]]*(1+Personnel6[[#This Row],[Column3]])</f>
        <v>0</v>
      </c>
      <c r="S26" s="383"/>
      <c r="T26" s="378"/>
      <c r="U26" s="378"/>
      <c r="V26" s="398">
        <f t="shared" si="2"/>
        <v>0</v>
      </c>
      <c r="W26" s="399">
        <f>Personnel6[[#This Row],[Column17]]*Personnel6[[#This Row],[Column21]]</f>
        <v>0</v>
      </c>
      <c r="X26" s="425">
        <f>IFERROR(VLOOKUP(Personnel6[[#This Row],[Column43]], Table37[#All], 3, 0)*Personnel6[[#This Row],[Column22]], 0)</f>
        <v>0</v>
      </c>
      <c r="Y26" s="429">
        <f>Personnel6[[#This Row],[Column17]]*(1+Personnel6[[#This Row],[Column3]])</f>
        <v>0</v>
      </c>
      <c r="Z26" s="383"/>
      <c r="AA26" s="378"/>
      <c r="AB26" s="378"/>
      <c r="AC26" s="398">
        <f>IF(Z26&gt;0,Z26/12,IF(AA26&gt;0,AA26/9,0))+AB26/9</f>
        <v>0</v>
      </c>
      <c r="AD26" s="399">
        <f>Personnel6[[#This Row],[Column24]]*Personnel6[[#This Row],[Column28]]</f>
        <v>0</v>
      </c>
      <c r="AE26" s="400">
        <f>IFERROR(VLOOKUP(Personnel6[[#This Row],[Column43]], Table37[#All], 3, 0)*Personnel6[[#This Row],[Column29]], 0)</f>
        <v>0</v>
      </c>
      <c r="AF26" s="427">
        <f>Personnel6[[#This Row],[Column24]]*(1+Personnel6[[#This Row],[Column3]])</f>
        <v>0</v>
      </c>
      <c r="AG26" s="383"/>
      <c r="AH26" s="378"/>
      <c r="AI26" s="378"/>
      <c r="AJ26" s="398">
        <f t="shared" si="4"/>
        <v>0</v>
      </c>
      <c r="AK26" s="399">
        <f>Personnel6[[#This Row],[Column31]]*Personnel6[[#This Row],[Column35]]</f>
        <v>0</v>
      </c>
      <c r="AL26" s="400">
        <f>IFERROR(VLOOKUP(Personnel6[[#This Row],[Column43]], Table37[#All], 3, 0)*Personnel6[[#This Row],[Column36]], 0)</f>
        <v>0</v>
      </c>
      <c r="AM26">
        <f>IF(Personnel6[[#This Row],[Column7]]=Personnel6[[#This Row],[Column14]], 1,0)</f>
        <v>1</v>
      </c>
      <c r="AN26">
        <f>IF(Personnel6[[#This Row],[Column14]]=Personnel6[[#This Row],[Column21]], 1,0)</f>
        <v>1</v>
      </c>
      <c r="AO26">
        <f>IF(Personnel6[[#This Row],[Column21]]=Personnel6[[#This Row],[Column28]], 1,0)</f>
        <v>1</v>
      </c>
      <c r="AP26">
        <f>IF(Personnel6[[#This Row],[Column28]]=Personnel6[[#This Row],[Column35]], 1,0)</f>
        <v>1</v>
      </c>
      <c r="AQ26" s="399">
        <f t="shared" si="5"/>
        <v>0</v>
      </c>
      <c r="AR26" s="179"/>
      <c r="AW26" s="193"/>
    </row>
    <row r="27" spans="1:56 16366:16384" ht="15" thickBot="1" x14ac:dyDescent="0.25">
      <c r="A27" s="374"/>
      <c r="B27" s="469"/>
      <c r="C27" s="199"/>
      <c r="D27" s="344">
        <v>0</v>
      </c>
      <c r="E27" s="380"/>
      <c r="F27" s="378"/>
      <c r="G27" s="381"/>
      <c r="H27" s="137">
        <f t="shared" si="0"/>
        <v>0</v>
      </c>
      <c r="I27" s="558">
        <f>Personnel6[[#This Row],[Column2]]*Personnel6[[#This Row],[Column7]]</f>
        <v>0</v>
      </c>
      <c r="J27" s="425">
        <f>IFERROR(VLOOKUP(Personnel6[[#This Row],[Column43]], Table37[#All], 3, 0)*Personnel6[[#This Row],[Column8]], 0)</f>
        <v>0</v>
      </c>
      <c r="K27" s="430">
        <f>Personnel6[[#This Row],[Column2]]*(1+Personnel6[[#This Row],[Column3]])</f>
        <v>0</v>
      </c>
      <c r="L27" s="382"/>
      <c r="M27" s="381"/>
      <c r="N27" s="381"/>
      <c r="O27" s="401">
        <f t="shared" si="1"/>
        <v>0</v>
      </c>
      <c r="P27" s="399">
        <f>Personnel6[[#This Row],[Column10]]*Personnel6[[#This Row],[Column14]]</f>
        <v>0</v>
      </c>
      <c r="Q27" s="425">
        <f>IFERROR(VLOOKUP(Personnel6[[#This Row],[Column43]], Table37[#All], 3, 0)*Personnel6[[#This Row],[Column15]], 0)</f>
        <v>0</v>
      </c>
      <c r="R27" s="429">
        <f>Personnel6[[#This Row],[Column10]]*(1+Personnel6[[#This Row],[Column3]])</f>
        <v>0</v>
      </c>
      <c r="S27" s="382"/>
      <c r="T27" s="381"/>
      <c r="U27" s="381"/>
      <c r="V27" s="401">
        <f t="shared" si="2"/>
        <v>0</v>
      </c>
      <c r="W27" s="402">
        <f>Personnel6[[#This Row],[Column17]]*Personnel6[[#This Row],[Column21]]</f>
        <v>0</v>
      </c>
      <c r="X27" s="425">
        <f>IFERROR(VLOOKUP(Personnel6[[#This Row],[Column43]], Table37[#All], 3, 0)*Personnel6[[#This Row],[Column22]], 0)</f>
        <v>0</v>
      </c>
      <c r="Y27" s="429">
        <f>Personnel6[[#This Row],[Column17]]*(1+Personnel6[[#This Row],[Column3]])</f>
        <v>0</v>
      </c>
      <c r="Z27" s="382"/>
      <c r="AA27" s="381"/>
      <c r="AB27" s="381"/>
      <c r="AC27" s="401">
        <f t="shared" si="3"/>
        <v>0</v>
      </c>
      <c r="AD27" s="402">
        <f>Personnel6[[#This Row],[Column24]]*Personnel6[[#This Row],[Column28]]</f>
        <v>0</v>
      </c>
      <c r="AE27" s="400">
        <f>IFERROR(VLOOKUP(Personnel6[[#This Row],[Column43]], Table37[#All], 3, 0)*Personnel6[[#This Row],[Column29]], 0)</f>
        <v>0</v>
      </c>
      <c r="AF27" s="427">
        <f>Personnel6[[#This Row],[Column24]]*(1+Personnel6[[#This Row],[Column3]])</f>
        <v>0</v>
      </c>
      <c r="AG27" s="382"/>
      <c r="AH27" s="381"/>
      <c r="AI27" s="381"/>
      <c r="AJ27" s="401">
        <f t="shared" si="4"/>
        <v>0</v>
      </c>
      <c r="AK27" s="402">
        <f>Personnel6[[#This Row],[Column31]]*Personnel6[[#This Row],[Column35]]</f>
        <v>0</v>
      </c>
      <c r="AL27" s="403">
        <f>IFERROR(VLOOKUP(Personnel6[[#This Row],[Column43]], Table37[#All], 3, 0)*Personnel6[[#This Row],[Column36]], 0)</f>
        <v>0</v>
      </c>
      <c r="AM27">
        <f>IF(Personnel6[[#This Row],[Column7]]=Personnel6[[#This Row],[Column14]], 1,0)</f>
        <v>1</v>
      </c>
      <c r="AN27">
        <f>IF(Personnel6[[#This Row],[Column14]]=Personnel6[[#This Row],[Column21]], 1,0)</f>
        <v>1</v>
      </c>
      <c r="AO27">
        <f>IF(Personnel6[[#This Row],[Column21]]=Personnel6[[#This Row],[Column28]], 1,0)</f>
        <v>1</v>
      </c>
      <c r="AP27">
        <f>IF(Personnel6[[#This Row],[Column28]]=Personnel6[[#This Row],[Column35]], 1,0)</f>
        <v>1</v>
      </c>
      <c r="AQ27" s="399">
        <f t="shared" si="5"/>
        <v>0</v>
      </c>
      <c r="AW27" s="1"/>
      <c r="AX27" s="1"/>
      <c r="AY27" s="1"/>
      <c r="AZ27" s="1"/>
      <c r="BA27" s="1"/>
      <c r="BB27" s="1"/>
      <c r="BC27" s="1"/>
      <c r="BD27" s="1"/>
    </row>
    <row r="28" spans="1:56 16366:16384" ht="12.75" x14ac:dyDescent="0.2">
      <c r="A28" s="258" t="s">
        <v>102</v>
      </c>
      <c r="B28" s="473"/>
      <c r="C28" s="554"/>
      <c r="D28" s="339"/>
      <c r="E28" s="552"/>
      <c r="F28" s="79"/>
      <c r="G28" s="552"/>
      <c r="H28" s="79"/>
      <c r="I28" s="349">
        <f>SUM(I11:I27)</f>
        <v>0</v>
      </c>
      <c r="J28" s="234">
        <f>SUM(J11:J27)</f>
        <v>0</v>
      </c>
      <c r="K28" s="376"/>
      <c r="L28" s="558"/>
      <c r="M28" s="349"/>
      <c r="N28" s="349"/>
      <c r="O28" s="404"/>
      <c r="P28" s="437">
        <f>SUM(P11:P27)</f>
        <v>0</v>
      </c>
      <c r="Q28" s="406">
        <f>SUM(Q11:Q27)</f>
        <v>0</v>
      </c>
      <c r="R28" s="428"/>
      <c r="S28" s="558"/>
      <c r="T28" s="558"/>
      <c r="U28" s="349"/>
      <c r="V28" s="412"/>
      <c r="W28" s="405">
        <f>SUM(W11:W27)</f>
        <v>0</v>
      </c>
      <c r="X28" s="406">
        <f>SUM(X11:X27)</f>
        <v>0</v>
      </c>
      <c r="Y28" s="428"/>
      <c r="Z28" s="558"/>
      <c r="AA28" s="558"/>
      <c r="AB28" s="349"/>
      <c r="AC28" s="412"/>
      <c r="AD28" s="405">
        <f>SUM(AD11:AD27)</f>
        <v>0</v>
      </c>
      <c r="AE28" s="406">
        <f>SUM(AE11:AE27)</f>
        <v>0</v>
      </c>
      <c r="AF28" s="428"/>
      <c r="AG28" s="558"/>
      <c r="AH28" s="558"/>
      <c r="AI28" s="349"/>
      <c r="AJ28" s="404"/>
      <c r="AK28" s="405">
        <f>SUM(AK11:AK27)</f>
        <v>0</v>
      </c>
      <c r="AL28" s="408">
        <f>SUM(AL11:AL27)</f>
        <v>0</v>
      </c>
      <c r="AM28" s="408"/>
      <c r="AN28" s="408"/>
      <c r="AO28" s="408"/>
      <c r="AP28" s="408"/>
      <c r="AQ28" s="413">
        <f t="shared" si="5"/>
        <v>0</v>
      </c>
      <c r="AR28" s="193"/>
      <c r="AW28" s="298"/>
      <c r="AX28" s="298"/>
      <c r="AY28" s="298"/>
      <c r="AZ28" s="298"/>
      <c r="BA28" s="298"/>
      <c r="BB28" s="298"/>
      <c r="BC28" s="298"/>
      <c r="BD28" s="298"/>
    </row>
    <row r="29" spans="1:56 16366:16384" s="1" customFormat="1" ht="12.75" x14ac:dyDescent="0.2">
      <c r="A29" s="779"/>
      <c r="B29" s="780"/>
      <c r="C29" s="780"/>
      <c r="D29" s="781"/>
      <c r="E29" s="553"/>
      <c r="F29" s="553"/>
      <c r="G29" s="553"/>
      <c r="H29" s="553"/>
      <c r="I29" s="177"/>
      <c r="J29" s="341"/>
      <c r="K29" s="558"/>
      <c r="L29" s="558"/>
      <c r="M29" s="558"/>
      <c r="N29" s="296"/>
      <c r="O29" s="407"/>
      <c r="P29" s="405"/>
      <c r="Q29" s="408"/>
      <c r="R29" s="405"/>
      <c r="S29" s="558"/>
      <c r="T29" s="558"/>
      <c r="U29" s="558"/>
      <c r="V29" s="404"/>
      <c r="W29" s="405"/>
      <c r="X29" s="408"/>
      <c r="Y29" s="405"/>
      <c r="Z29" s="558"/>
      <c r="AA29" s="558"/>
      <c r="AB29" s="558"/>
      <c r="AC29" s="404"/>
      <c r="AD29" s="405"/>
      <c r="AE29" s="408"/>
      <c r="AF29" s="405"/>
      <c r="AG29" s="558"/>
      <c r="AH29" s="558"/>
      <c r="AI29" s="558"/>
      <c r="AJ29" s="404"/>
      <c r="AK29" s="405"/>
      <c r="AL29" s="408"/>
      <c r="AM29" s="408"/>
      <c r="AN29" s="408"/>
      <c r="AO29" s="408"/>
      <c r="AP29" s="408"/>
      <c r="AQ29" s="400">
        <f t="shared" si="5"/>
        <v>0</v>
      </c>
      <c r="AS29"/>
      <c r="AT29"/>
      <c r="AU29"/>
      <c r="AV29"/>
      <c r="AW29"/>
      <c r="AX29"/>
      <c r="AY29"/>
      <c r="AZ29"/>
      <c r="BA29"/>
      <c r="BB29"/>
      <c r="BC29"/>
      <c r="BD29"/>
      <c r="XEL29" s="553"/>
      <c r="XEM29" s="553"/>
      <c r="XEN29" s="553"/>
      <c r="XEO29" s="553"/>
      <c r="XEP29" s="553"/>
      <c r="XEQ29" s="553"/>
      <c r="XER29" s="553"/>
      <c r="XES29" s="553"/>
      <c r="XET29" s="553"/>
      <c r="XEU29" s="553"/>
      <c r="XEV29" s="553"/>
      <c r="XEW29" s="553"/>
      <c r="XEX29" s="553"/>
      <c r="XEY29" s="553"/>
      <c r="XEZ29" s="553"/>
      <c r="XFA29" s="553"/>
      <c r="XFB29" s="553"/>
      <c r="XFC29" s="553"/>
      <c r="XFD29" s="553"/>
    </row>
    <row r="30" spans="1:56 16366:16384" s="298" customFormat="1" ht="13.5" thickBot="1" x14ac:dyDescent="0.25">
      <c r="A30" s="917" t="s">
        <v>101</v>
      </c>
      <c r="B30" s="918"/>
      <c r="C30" s="918"/>
      <c r="D30" s="919"/>
      <c r="E30" s="265"/>
      <c r="F30" s="265"/>
      <c r="G30" s="265"/>
      <c r="H30" s="265"/>
      <c r="I30" s="335"/>
      <c r="J30" s="336">
        <f>SUM(I28:J28)</f>
        <v>0</v>
      </c>
      <c r="K30" s="335"/>
      <c r="L30" s="335"/>
      <c r="M30" s="335"/>
      <c r="N30" s="335"/>
      <c r="O30" s="409"/>
      <c r="P30" s="410"/>
      <c r="Q30" s="411">
        <f>SUM(P28:Q28)</f>
        <v>0</v>
      </c>
      <c r="R30" s="410"/>
      <c r="S30" s="335"/>
      <c r="T30" s="335"/>
      <c r="U30" s="335"/>
      <c r="V30" s="409"/>
      <c r="W30" s="410"/>
      <c r="X30" s="411">
        <f>SUM(W28:X28)</f>
        <v>0</v>
      </c>
      <c r="Y30" s="410"/>
      <c r="Z30" s="335"/>
      <c r="AA30" s="335"/>
      <c r="AB30" s="335"/>
      <c r="AC30" s="409"/>
      <c r="AD30" s="410"/>
      <c r="AE30" s="411">
        <f>SUM(AD28:AE28)</f>
        <v>0</v>
      </c>
      <c r="AF30" s="410"/>
      <c r="AG30" s="335"/>
      <c r="AH30" s="335"/>
      <c r="AI30" s="335"/>
      <c r="AJ30" s="409"/>
      <c r="AK30" s="410"/>
      <c r="AL30" s="411">
        <f>SUM(AK28:AL28)</f>
        <v>0</v>
      </c>
      <c r="AM30" s="411"/>
      <c r="AN30" s="411"/>
      <c r="AO30" s="411"/>
      <c r="AP30" s="411"/>
      <c r="AQ30" s="414">
        <f t="shared" si="5"/>
        <v>0</v>
      </c>
      <c r="AS30"/>
      <c r="AT30"/>
      <c r="AU30"/>
      <c r="AV30"/>
      <c r="AW30"/>
      <c r="AX30"/>
      <c r="AY30"/>
      <c r="AZ30"/>
      <c r="BA30"/>
      <c r="BB30"/>
      <c r="BC30"/>
      <c r="BD30"/>
    </row>
    <row r="31" spans="1:56 16366:16384" ht="13.5" thickBot="1" x14ac:dyDescent="0.25">
      <c r="A31" s="495" t="s">
        <v>132</v>
      </c>
      <c r="B31" s="496"/>
      <c r="C31" s="496"/>
      <c r="D31" s="497"/>
      <c r="E31" s="897" t="str">
        <f>E8</f>
        <v>Year 1</v>
      </c>
      <c r="F31" s="897"/>
      <c r="G31" s="897"/>
      <c r="H31" s="897"/>
      <c r="I31" s="897"/>
      <c r="J31" s="898"/>
      <c r="K31" s="896" t="str">
        <f>K8</f>
        <v>Year 2</v>
      </c>
      <c r="L31" s="897"/>
      <c r="M31" s="897"/>
      <c r="N31" s="897"/>
      <c r="O31" s="897"/>
      <c r="P31" s="897"/>
      <c r="Q31" s="898"/>
      <c r="R31" s="896" t="str">
        <f>R8</f>
        <v>Year 3</v>
      </c>
      <c r="S31" s="897"/>
      <c r="T31" s="897"/>
      <c r="U31" s="897"/>
      <c r="V31" s="897"/>
      <c r="W31" s="897"/>
      <c r="X31" s="898"/>
      <c r="Y31" s="896" t="str">
        <f>Y8</f>
        <v>Year 4</v>
      </c>
      <c r="Z31" s="897"/>
      <c r="AA31" s="897"/>
      <c r="AB31" s="897"/>
      <c r="AC31" s="897"/>
      <c r="AD31" s="897"/>
      <c r="AE31" s="898"/>
      <c r="AF31" s="896" t="s">
        <v>9</v>
      </c>
      <c r="AG31" s="897"/>
      <c r="AH31" s="897"/>
      <c r="AI31" s="897"/>
      <c r="AJ31" s="897"/>
      <c r="AK31" s="897"/>
      <c r="AL31" s="898"/>
      <c r="AM31" s="561"/>
      <c r="AN31" s="561"/>
      <c r="AO31" s="561"/>
      <c r="AP31" s="561"/>
      <c r="AQ31" s="498"/>
      <c r="XEM31" s="552"/>
      <c r="XEN31" s="552"/>
      <c r="XEO31" s="552"/>
      <c r="XEP31" s="552"/>
      <c r="XEQ31" s="552"/>
      <c r="XER31" s="552"/>
      <c r="XES31" s="552"/>
      <c r="XET31" s="552"/>
      <c r="XEU31" s="552"/>
      <c r="XEV31" s="552"/>
      <c r="XEW31" s="552"/>
      <c r="XEX31" s="552"/>
      <c r="XEY31" s="552"/>
      <c r="XEZ31" s="552"/>
      <c r="XFA31" s="552"/>
      <c r="XFB31" s="552"/>
      <c r="XFC31" s="552"/>
      <c r="XFD31" s="552"/>
    </row>
    <row r="32" spans="1:56 16366:16384" ht="12.75" x14ac:dyDescent="0.2">
      <c r="A32" s="564" t="s">
        <v>42</v>
      </c>
      <c r="B32" s="564"/>
      <c r="C32" s="564"/>
      <c r="D32" s="565"/>
      <c r="E32" s="487"/>
      <c r="F32" s="444"/>
      <c r="G32" s="444"/>
      <c r="H32" s="444"/>
      <c r="I32" s="445"/>
      <c r="J32" s="384"/>
      <c r="K32"/>
      <c r="L32" s="283"/>
      <c r="M32" s="283"/>
      <c r="N32" s="283"/>
      <c r="O32" s="44"/>
      <c r="P32" s="359"/>
      <c r="Q32" s="384"/>
      <c r="R32"/>
      <c r="S32" s="283"/>
      <c r="T32" s="283"/>
      <c r="U32" s="283"/>
      <c r="V32" s="283"/>
      <c r="W32" s="359"/>
      <c r="X32" s="385"/>
      <c r="Y32"/>
      <c r="Z32" s="283"/>
      <c r="AA32" s="283"/>
      <c r="AB32" s="283"/>
      <c r="AC32" s="283"/>
      <c r="AD32" s="359"/>
      <c r="AE32" s="384"/>
      <c r="AF32"/>
      <c r="AG32" s="283"/>
      <c r="AH32" s="283"/>
      <c r="AI32" s="283"/>
      <c r="AJ32" s="44"/>
      <c r="AK32" s="359"/>
      <c r="AL32" s="384"/>
      <c r="AM32" s="384"/>
      <c r="AN32" s="384"/>
      <c r="AO32" s="384"/>
      <c r="AP32" s="384"/>
      <c r="AQ32" s="552"/>
      <c r="XEM32" s="552"/>
      <c r="XEN32" s="552"/>
      <c r="XEO32" s="552"/>
      <c r="XEP32" s="552"/>
      <c r="XEQ32" s="552"/>
      <c r="XER32" s="552"/>
      <c r="XES32" s="552"/>
      <c r="XET32" s="552"/>
      <c r="XEU32" s="552"/>
      <c r="XEV32" s="552"/>
      <c r="XEW32" s="552"/>
      <c r="XEX32" s="552"/>
      <c r="XEY32" s="552"/>
      <c r="XEZ32" s="552"/>
      <c r="XFA32" s="552"/>
      <c r="XFB32" s="552"/>
      <c r="XFC32" s="552"/>
      <c r="XFD32" s="552"/>
    </row>
    <row r="33" spans="1:56 16367:16384" s="124" customFormat="1" ht="12.75" x14ac:dyDescent="0.2">
      <c r="A33" s="500"/>
      <c r="B33" s="564"/>
      <c r="C33" s="564"/>
      <c r="D33" s="565"/>
      <c r="E33" s="444"/>
      <c r="F33" s="444"/>
      <c r="G33" s="444"/>
      <c r="H33" s="444"/>
      <c r="I33" s="445"/>
      <c r="J33" s="384"/>
      <c r="K33"/>
      <c r="L33" s="283"/>
      <c r="M33" s="283"/>
      <c r="N33" s="283"/>
      <c r="O33" s="44"/>
      <c r="P33" s="360"/>
      <c r="Q33" s="384"/>
      <c r="R33"/>
      <c r="S33" s="283"/>
      <c r="T33" s="283"/>
      <c r="U33" s="283"/>
      <c r="V33" s="283"/>
      <c r="W33" s="360"/>
      <c r="X33" s="384"/>
      <c r="Y33"/>
      <c r="Z33" s="283"/>
      <c r="AA33" s="283"/>
      <c r="AB33" s="283"/>
      <c r="AC33" s="283"/>
      <c r="AD33" s="360"/>
      <c r="AE33" s="384"/>
      <c r="AF33"/>
      <c r="AG33" s="283"/>
      <c r="AH33" s="283"/>
      <c r="AI33" s="283"/>
      <c r="AJ33" s="44"/>
      <c r="AK33" s="360"/>
      <c r="AL33" s="384"/>
      <c r="AM33" s="384"/>
      <c r="AN33" s="384"/>
      <c r="AO33" s="384"/>
      <c r="AP33" s="384"/>
      <c r="AQ33" s="552"/>
      <c r="AS33"/>
      <c r="AT33"/>
      <c r="AU33"/>
      <c r="AV33"/>
      <c r="AW33"/>
      <c r="AX33"/>
      <c r="AY33"/>
      <c r="AZ33"/>
      <c r="BA33"/>
      <c r="BB33"/>
      <c r="BC33"/>
      <c r="BD33"/>
      <c r="XEM33" s="298"/>
      <c r="XEN33" s="298"/>
      <c r="XEO33" s="298"/>
      <c r="XEP33" s="298"/>
      <c r="XEQ33" s="298"/>
      <c r="XER33" s="298"/>
      <c r="XES33" s="298"/>
      <c r="XET33" s="298"/>
      <c r="XEU33" s="298"/>
      <c r="XEV33" s="298"/>
      <c r="XEW33" s="298"/>
      <c r="XEX33" s="298"/>
      <c r="XEY33" s="298"/>
      <c r="XEZ33" s="298"/>
      <c r="XFA33" s="298"/>
      <c r="XFB33" s="298"/>
      <c r="XFC33" s="298"/>
      <c r="XFD33" s="298"/>
    </row>
    <row r="34" spans="1:56 16367:16384" ht="12.75" x14ac:dyDescent="0.2">
      <c r="A34" s="500"/>
      <c r="B34" s="566"/>
      <c r="C34" s="566"/>
      <c r="D34" s="567"/>
      <c r="E34" s="313" t="s">
        <v>156</v>
      </c>
      <c r="F34" s="314"/>
      <c r="G34" s="314"/>
      <c r="H34" s="314"/>
      <c r="I34" s="314"/>
      <c r="J34" s="270">
        <f>SUM(J32:J33)</f>
        <v>0</v>
      </c>
      <c r="K34" s="426"/>
      <c r="L34" s="284"/>
      <c r="M34" s="284"/>
      <c r="N34" s="284"/>
      <c r="O34" s="314"/>
      <c r="P34" s="361"/>
      <c r="Q34" s="270">
        <f>SUM(Q32:Q33)</f>
        <v>0</v>
      </c>
      <c r="R34" s="426"/>
      <c r="S34" s="284"/>
      <c r="T34" s="284"/>
      <c r="U34" s="284"/>
      <c r="V34" s="284"/>
      <c r="W34" s="361"/>
      <c r="X34" s="270">
        <f>SUM(X32:X33)</f>
        <v>0</v>
      </c>
      <c r="Y34" s="426"/>
      <c r="Z34" s="284"/>
      <c r="AA34" s="284"/>
      <c r="AB34" s="284"/>
      <c r="AC34" s="314"/>
      <c r="AD34" s="361"/>
      <c r="AE34" s="270">
        <f>SUM(AE32:AE33)</f>
        <v>0</v>
      </c>
      <c r="AF34" s="426"/>
      <c r="AG34" s="284"/>
      <c r="AH34" s="284"/>
      <c r="AI34" s="284"/>
      <c r="AJ34" s="314"/>
      <c r="AK34" s="361"/>
      <c r="AL34" s="270">
        <f>SUM(AL32:AL33)</f>
        <v>0</v>
      </c>
      <c r="AM34" s="271"/>
      <c r="AN34" s="271"/>
      <c r="AO34" s="271"/>
      <c r="AP34" s="271"/>
      <c r="AQ34" s="493">
        <f>SUM(J34:AL34)</f>
        <v>0</v>
      </c>
      <c r="AW34" s="124"/>
      <c r="AX34" s="124"/>
      <c r="AY34" s="124"/>
      <c r="AZ34" s="124"/>
      <c r="BA34" s="124"/>
      <c r="BB34" s="124"/>
      <c r="BC34" s="124"/>
      <c r="BD34" s="124"/>
      <c r="XEM34" s="552"/>
      <c r="XEN34" s="552"/>
      <c r="XEO34" s="552"/>
      <c r="XEP34" s="552"/>
      <c r="XEQ34" s="552"/>
      <c r="XER34" s="552"/>
      <c r="XES34" s="552"/>
      <c r="XET34" s="552"/>
      <c r="XEU34" s="552"/>
      <c r="XEV34" s="552"/>
      <c r="XEW34" s="552"/>
      <c r="XEX34" s="552"/>
      <c r="XEY34" s="552"/>
      <c r="XEZ34" s="552"/>
      <c r="XFA34" s="552"/>
      <c r="XFB34" s="552"/>
      <c r="XFC34" s="552"/>
      <c r="XFD34" s="552"/>
    </row>
    <row r="35" spans="1:56 16367:16384" ht="25.5" x14ac:dyDescent="0.2">
      <c r="A35" s="446" t="s">
        <v>140</v>
      </c>
      <c r="B35" s="446"/>
      <c r="C35" s="446"/>
      <c r="D35" s="447"/>
      <c r="E35" s="489"/>
      <c r="F35" s="489"/>
      <c r="G35" s="489"/>
      <c r="H35" s="489"/>
      <c r="I35" s="453"/>
      <c r="J35" s="386"/>
      <c r="K35"/>
      <c r="L35" s="282"/>
      <c r="M35" s="282"/>
      <c r="N35" s="282"/>
      <c r="O35" s="554"/>
      <c r="P35" s="358"/>
      <c r="Q35" s="386"/>
      <c r="R35"/>
      <c r="S35" s="282"/>
      <c r="T35" s="282"/>
      <c r="U35" s="282"/>
      <c r="V35" s="556"/>
      <c r="W35" s="358"/>
      <c r="X35" s="386"/>
      <c r="Y35"/>
      <c r="Z35" s="282"/>
      <c r="AA35" s="282"/>
      <c r="AB35" s="282"/>
      <c r="AC35" s="554"/>
      <c r="AD35" s="358"/>
      <c r="AE35" s="386"/>
      <c r="AF35"/>
      <c r="AG35" s="282"/>
      <c r="AH35" s="282"/>
      <c r="AI35" s="282"/>
      <c r="AJ35" s="554"/>
      <c r="AK35" s="358"/>
      <c r="AL35" s="386"/>
      <c r="AM35" s="384"/>
      <c r="AN35" s="384"/>
      <c r="AO35" s="384"/>
      <c r="AP35" s="384"/>
      <c r="AQ35" s="552"/>
    </row>
    <row r="36" spans="1:56 16367:16384" s="124" customFormat="1" ht="12.75" x14ac:dyDescent="0.2">
      <c r="A36" s="499"/>
      <c r="B36" s="448"/>
      <c r="C36" s="448"/>
      <c r="D36" s="449"/>
      <c r="E36" s="444"/>
      <c r="F36" s="444"/>
      <c r="G36" s="444"/>
      <c r="H36" s="444"/>
      <c r="I36" s="445"/>
      <c r="J36" s="384"/>
      <c r="K36"/>
      <c r="L36" s="283"/>
      <c r="M36" s="283"/>
      <c r="N36" s="283"/>
      <c r="O36" s="552"/>
      <c r="P36" s="360"/>
      <c r="Q36" s="384"/>
      <c r="R36"/>
      <c r="S36" s="283"/>
      <c r="T36" s="283"/>
      <c r="U36" s="283"/>
      <c r="V36" s="552"/>
      <c r="W36" s="360"/>
      <c r="X36" s="384"/>
      <c r="Y36"/>
      <c r="Z36" s="283"/>
      <c r="AA36" s="283"/>
      <c r="AB36" s="283"/>
      <c r="AC36" s="552"/>
      <c r="AD36" s="360"/>
      <c r="AE36" s="384"/>
      <c r="AF36"/>
      <c r="AG36" s="283"/>
      <c r="AH36" s="283"/>
      <c r="AI36" s="283"/>
      <c r="AJ36" s="552"/>
      <c r="AK36" s="360"/>
      <c r="AL36" s="384"/>
      <c r="AM36" s="384"/>
      <c r="AN36" s="384"/>
      <c r="AO36" s="384"/>
      <c r="AP36" s="384"/>
      <c r="AQ36" s="552"/>
      <c r="AS36"/>
      <c r="AT36"/>
      <c r="AU36"/>
      <c r="AV36"/>
      <c r="AW36"/>
      <c r="AX36"/>
      <c r="AY36"/>
      <c r="AZ36"/>
      <c r="BA36"/>
      <c r="BB36"/>
      <c r="BC36"/>
      <c r="BD36"/>
    </row>
    <row r="37" spans="1:56 16367:16384" ht="12.75" x14ac:dyDescent="0.2">
      <c r="A37" s="499"/>
      <c r="B37" s="450"/>
      <c r="C37" s="450"/>
      <c r="D37" s="451"/>
      <c r="E37" s="313" t="s">
        <v>153</v>
      </c>
      <c r="F37" s="314"/>
      <c r="G37" s="314"/>
      <c r="H37" s="314"/>
      <c r="I37" s="357"/>
      <c r="J37" s="270">
        <f>SUM(J35:J36)</f>
        <v>0</v>
      </c>
      <c r="K37"/>
      <c r="L37" s="284"/>
      <c r="M37" s="284"/>
      <c r="N37" s="284"/>
      <c r="O37" s="314"/>
      <c r="P37" s="361"/>
      <c r="Q37" s="270">
        <f>SUM(Q35:Q36)</f>
        <v>0</v>
      </c>
      <c r="R37"/>
      <c r="S37" s="284"/>
      <c r="T37" s="284"/>
      <c r="U37" s="284"/>
      <c r="V37" s="314"/>
      <c r="W37" s="361"/>
      <c r="X37" s="270">
        <f>SUM(X35:X36)</f>
        <v>0</v>
      </c>
      <c r="Y37"/>
      <c r="Z37" s="284"/>
      <c r="AA37" s="284"/>
      <c r="AB37" s="284"/>
      <c r="AC37" s="314"/>
      <c r="AD37" s="361"/>
      <c r="AE37" s="270">
        <f>SUM(AE35:AE36)</f>
        <v>0</v>
      </c>
      <c r="AF37"/>
      <c r="AG37" s="284"/>
      <c r="AH37" s="284"/>
      <c r="AI37" s="284"/>
      <c r="AJ37" s="314"/>
      <c r="AK37" s="361"/>
      <c r="AL37" s="270">
        <f>SUM(AL35:AL36)</f>
        <v>0</v>
      </c>
      <c r="AM37" s="271"/>
      <c r="AN37" s="271"/>
      <c r="AO37" s="271"/>
      <c r="AP37" s="271"/>
      <c r="AQ37" s="493">
        <f>SUM(J37:AL37)</f>
        <v>0</v>
      </c>
    </row>
    <row r="38" spans="1:56 16367:16384" ht="12.75" x14ac:dyDescent="0.2">
      <c r="A38" s="562" t="s">
        <v>10</v>
      </c>
      <c r="B38" s="562"/>
      <c r="C38" s="562"/>
      <c r="D38" s="563"/>
      <c r="E38" s="489"/>
      <c r="F38" s="489"/>
      <c r="G38" s="489"/>
      <c r="H38" s="489"/>
      <c r="I38" s="453"/>
      <c r="J38" s="386"/>
      <c r="K38" s="555"/>
      <c r="L38" s="282"/>
      <c r="M38" s="282"/>
      <c r="N38" s="282"/>
      <c r="O38" s="554"/>
      <c r="P38" s="358"/>
      <c r="Q38" s="386"/>
      <c r="R38" s="555"/>
      <c r="S38" s="282"/>
      <c r="T38" s="282"/>
      <c r="U38" s="282"/>
      <c r="V38" s="554"/>
      <c r="W38" s="358"/>
      <c r="X38" s="386"/>
      <c r="Y38" s="555"/>
      <c r="Z38" s="282"/>
      <c r="AA38" s="282"/>
      <c r="AB38" s="282"/>
      <c r="AC38" s="554"/>
      <c r="AD38" s="358"/>
      <c r="AE38" s="386"/>
      <c r="AF38" s="555"/>
      <c r="AG38" s="282"/>
      <c r="AH38" s="282"/>
      <c r="AI38" s="282"/>
      <c r="AJ38" s="554"/>
      <c r="AK38" s="358"/>
      <c r="AL38" s="386"/>
      <c r="AM38" s="384"/>
      <c r="AN38" s="384"/>
      <c r="AO38" s="384"/>
      <c r="AP38" s="384"/>
      <c r="AQ38" s="552"/>
    </row>
    <row r="39" spans="1:56 16367:16384" ht="12.75" x14ac:dyDescent="0.2">
      <c r="A39" s="501"/>
      <c r="B39" s="564"/>
      <c r="C39" s="564"/>
      <c r="D39" s="565"/>
      <c r="E39" s="444"/>
      <c r="F39" s="444"/>
      <c r="G39" s="444"/>
      <c r="H39" s="444"/>
      <c r="I39" s="445"/>
      <c r="J39" s="384"/>
      <c r="K39"/>
      <c r="L39" s="283"/>
      <c r="M39" s="283"/>
      <c r="N39" s="283"/>
      <c r="O39" s="552"/>
      <c r="P39" s="360"/>
      <c r="Q39" s="384"/>
      <c r="R39"/>
      <c r="S39" s="283"/>
      <c r="T39" s="283"/>
      <c r="U39" s="283"/>
      <c r="V39" s="552"/>
      <c r="W39" s="360"/>
      <c r="X39" s="384"/>
      <c r="Y39"/>
      <c r="Z39" s="283"/>
      <c r="AA39" s="283"/>
      <c r="AB39" s="283"/>
      <c r="AC39" s="552"/>
      <c r="AD39" s="360"/>
      <c r="AE39" s="384"/>
      <c r="AF39"/>
      <c r="AG39" s="283"/>
      <c r="AH39" s="283"/>
      <c r="AI39" s="283"/>
      <c r="AJ39" s="552"/>
      <c r="AK39" s="360"/>
      <c r="AL39" s="384"/>
      <c r="AM39" s="384"/>
      <c r="AN39" s="384"/>
      <c r="AO39" s="384"/>
      <c r="AP39" s="384"/>
      <c r="AQ39" s="552"/>
      <c r="AW39" s="124"/>
      <c r="AX39" s="124"/>
      <c r="AY39" s="124"/>
      <c r="AZ39" s="124"/>
      <c r="BA39" s="124"/>
      <c r="BB39" s="124"/>
      <c r="BC39" s="124"/>
      <c r="BD39" s="124"/>
    </row>
    <row r="40" spans="1:56 16367:16384" ht="12.75" x14ac:dyDescent="0.2">
      <c r="A40" s="501"/>
      <c r="B40" s="564"/>
      <c r="C40" s="564"/>
      <c r="D40" s="565"/>
      <c r="E40" s="444"/>
      <c r="F40" s="444"/>
      <c r="G40" s="444"/>
      <c r="H40" s="444"/>
      <c r="I40" s="445"/>
      <c r="J40" s="384"/>
      <c r="K40"/>
      <c r="L40" s="283"/>
      <c r="M40" s="283"/>
      <c r="N40" s="283"/>
      <c r="O40" s="552"/>
      <c r="P40" s="360"/>
      <c r="Q40" s="384"/>
      <c r="R40"/>
      <c r="S40" s="283"/>
      <c r="T40" s="283"/>
      <c r="U40" s="283"/>
      <c r="V40" s="552"/>
      <c r="W40" s="360"/>
      <c r="X40" s="384"/>
      <c r="Y40"/>
      <c r="Z40" s="283"/>
      <c r="AA40" s="283"/>
      <c r="AB40" s="283"/>
      <c r="AC40" s="552"/>
      <c r="AD40" s="360"/>
      <c r="AE40" s="384"/>
      <c r="AF40"/>
      <c r="AG40" s="283"/>
      <c r="AH40" s="283"/>
      <c r="AI40" s="283"/>
      <c r="AJ40" s="552"/>
      <c r="AK40" s="360"/>
      <c r="AL40" s="384"/>
      <c r="AM40" s="384"/>
      <c r="AN40" s="384"/>
      <c r="AO40" s="384"/>
      <c r="AP40" s="384"/>
      <c r="AQ40" s="552"/>
    </row>
    <row r="41" spans="1:56 16367:16384" ht="12.75" x14ac:dyDescent="0.2">
      <c r="A41" s="564"/>
      <c r="B41" s="564"/>
      <c r="C41" s="564"/>
      <c r="D41" s="565"/>
      <c r="E41" s="487"/>
      <c r="F41" s="487"/>
      <c r="G41" s="487"/>
      <c r="H41" s="487"/>
      <c r="I41" s="488"/>
      <c r="J41" s="388"/>
      <c r="K41"/>
      <c r="L41" s="287"/>
      <c r="M41" s="287"/>
      <c r="N41" s="287"/>
      <c r="O41" s="551"/>
      <c r="P41" s="364"/>
      <c r="Q41" s="388"/>
      <c r="R41"/>
      <c r="S41" s="287"/>
      <c r="T41" s="287"/>
      <c r="U41" s="287"/>
      <c r="V41" s="551"/>
      <c r="W41" s="364"/>
      <c r="X41" s="388"/>
      <c r="Y41"/>
      <c r="Z41" s="287"/>
      <c r="AA41" s="287"/>
      <c r="AB41" s="287"/>
      <c r="AC41" s="551"/>
      <c r="AD41" s="364"/>
      <c r="AE41" s="388"/>
      <c r="AF41"/>
      <c r="AG41" s="287"/>
      <c r="AH41" s="287"/>
      <c r="AI41" s="287"/>
      <c r="AJ41" s="551"/>
      <c r="AK41" s="364"/>
      <c r="AL41" s="388"/>
      <c r="AM41" s="388"/>
      <c r="AN41" s="388"/>
      <c r="AO41" s="388"/>
      <c r="AP41" s="388"/>
      <c r="AQ41" s="551"/>
    </row>
    <row r="42" spans="1:56 16367:16384" s="124" customFormat="1" ht="12.75" x14ac:dyDescent="0.2">
      <c r="A42" s="501"/>
      <c r="B42" s="564"/>
      <c r="C42" s="564"/>
      <c r="D42" s="565"/>
      <c r="E42" s="444"/>
      <c r="F42" s="444"/>
      <c r="G42" s="444"/>
      <c r="H42" s="444"/>
      <c r="I42" s="445"/>
      <c r="J42" s="384"/>
      <c r="K42"/>
      <c r="L42" s="283"/>
      <c r="M42" s="283"/>
      <c r="N42" s="283"/>
      <c r="O42" s="552"/>
      <c r="P42" s="360"/>
      <c r="Q42" s="384"/>
      <c r="R42"/>
      <c r="S42" s="283"/>
      <c r="T42" s="283"/>
      <c r="U42" s="283"/>
      <c r="V42" s="552"/>
      <c r="W42" s="360"/>
      <c r="X42" s="384"/>
      <c r="Y42"/>
      <c r="Z42" s="283"/>
      <c r="AA42" s="283"/>
      <c r="AB42" s="283"/>
      <c r="AC42" s="552"/>
      <c r="AD42" s="360"/>
      <c r="AE42" s="384"/>
      <c r="AF42"/>
      <c r="AG42" s="283"/>
      <c r="AH42" s="283"/>
      <c r="AI42" s="283"/>
      <c r="AJ42" s="552"/>
      <c r="AK42" s="360"/>
      <c r="AL42" s="384"/>
      <c r="AM42" s="384"/>
      <c r="AN42" s="384"/>
      <c r="AO42" s="384"/>
      <c r="AP42" s="384"/>
      <c r="AQ42" s="552"/>
      <c r="AS42"/>
      <c r="AT42"/>
      <c r="AU42"/>
      <c r="AV42"/>
      <c r="AW42"/>
      <c r="AX42"/>
      <c r="AY42"/>
      <c r="AZ42"/>
      <c r="BA42"/>
      <c r="BB42"/>
      <c r="BC42"/>
      <c r="BD42"/>
      <c r="XFD42"/>
    </row>
    <row r="43" spans="1:56 16367:16384" ht="12.75" x14ac:dyDescent="0.2">
      <c r="A43" s="501"/>
      <c r="B43" s="564"/>
      <c r="C43" s="564"/>
      <c r="D43" s="565"/>
      <c r="E43" s="444"/>
      <c r="F43" s="444"/>
      <c r="G43" s="444"/>
      <c r="H43" s="444"/>
      <c r="I43" s="445"/>
      <c r="J43" s="384"/>
      <c r="K43"/>
      <c r="L43" s="283"/>
      <c r="M43" s="283"/>
      <c r="N43" s="283"/>
      <c r="O43" s="552"/>
      <c r="P43" s="360"/>
      <c r="Q43" s="384"/>
      <c r="R43"/>
      <c r="S43" s="283"/>
      <c r="T43" s="283"/>
      <c r="U43" s="283"/>
      <c r="V43" s="552"/>
      <c r="W43" s="360"/>
      <c r="X43" s="384"/>
      <c r="Y43"/>
      <c r="Z43" s="283"/>
      <c r="AA43" s="283"/>
      <c r="AB43" s="283"/>
      <c r="AC43" s="552"/>
      <c r="AD43" s="360"/>
      <c r="AE43" s="384"/>
      <c r="AF43"/>
      <c r="AG43" s="283"/>
      <c r="AH43" s="283"/>
      <c r="AI43" s="283"/>
      <c r="AJ43" s="552"/>
      <c r="AK43" s="360"/>
      <c r="AL43" s="384"/>
      <c r="AM43" s="384"/>
      <c r="AN43" s="384"/>
      <c r="AO43" s="384"/>
      <c r="AP43" s="384"/>
      <c r="AQ43" s="552"/>
      <c r="AW43" s="124"/>
      <c r="AX43" s="124"/>
      <c r="AY43" s="124"/>
      <c r="AZ43" s="124"/>
      <c r="BA43" s="124"/>
      <c r="BB43" s="124"/>
      <c r="BC43" s="124"/>
      <c r="BD43" s="124"/>
    </row>
    <row r="44" spans="1:56 16367:16384" ht="12.75" x14ac:dyDescent="0.2">
      <c r="A44" s="501"/>
      <c r="B44" s="566"/>
      <c r="C44" s="566"/>
      <c r="D44" s="567"/>
      <c r="E44" s="313" t="s">
        <v>157</v>
      </c>
      <c r="F44" s="314"/>
      <c r="G44" s="314"/>
      <c r="H44" s="314"/>
      <c r="I44" s="357"/>
      <c r="J44" s="270">
        <f>SUM(J38:J43)</f>
        <v>0</v>
      </c>
      <c r="K44" s="426"/>
      <c r="L44" s="284"/>
      <c r="M44" s="284"/>
      <c r="N44" s="284"/>
      <c r="O44" s="314"/>
      <c r="P44" s="361"/>
      <c r="Q44" s="270">
        <f>SUM(Q38:Q43)</f>
        <v>0</v>
      </c>
      <c r="R44" s="426"/>
      <c r="S44" s="284"/>
      <c r="T44" s="284"/>
      <c r="U44" s="284"/>
      <c r="V44" s="314"/>
      <c r="W44" s="361"/>
      <c r="X44" s="270">
        <f>SUM(X38:X43)</f>
        <v>0</v>
      </c>
      <c r="Y44" s="426"/>
      <c r="Z44" s="284"/>
      <c r="AA44" s="284"/>
      <c r="AB44" s="284"/>
      <c r="AC44" s="314"/>
      <c r="AD44" s="361"/>
      <c r="AE44" s="270">
        <f>SUM(AE38:AE43)</f>
        <v>0</v>
      </c>
      <c r="AF44" s="426"/>
      <c r="AG44" s="284"/>
      <c r="AH44" s="284"/>
      <c r="AI44" s="284"/>
      <c r="AJ44" s="314"/>
      <c r="AK44" s="361"/>
      <c r="AL44" s="270">
        <f>SUM(AL38:AL43)</f>
        <v>0</v>
      </c>
      <c r="AM44" s="271"/>
      <c r="AN44" s="271"/>
      <c r="AO44" s="271"/>
      <c r="AP44" s="271"/>
      <c r="AQ44" s="493">
        <f>SUM(J44:AL44)</f>
        <v>0</v>
      </c>
    </row>
    <row r="45" spans="1:56 16367:16384" s="124" customFormat="1" ht="12.75" x14ac:dyDescent="0.2">
      <c r="A45" s="562" t="s">
        <v>45</v>
      </c>
      <c r="B45" s="562"/>
      <c r="C45" s="562"/>
      <c r="D45" s="563"/>
      <c r="E45" s="489"/>
      <c r="F45" s="489"/>
      <c r="G45" s="489"/>
      <c r="H45" s="489"/>
      <c r="I45" s="453"/>
      <c r="J45" s="386"/>
      <c r="K45"/>
      <c r="L45" s="282"/>
      <c r="M45" s="282"/>
      <c r="N45" s="282"/>
      <c r="O45" s="554"/>
      <c r="P45" s="358"/>
      <c r="Q45" s="386"/>
      <c r="R45"/>
      <c r="S45" s="282"/>
      <c r="T45" s="282"/>
      <c r="U45" s="282"/>
      <c r="V45" s="554"/>
      <c r="W45" s="358"/>
      <c r="X45" s="386"/>
      <c r="Y45"/>
      <c r="Z45" s="282"/>
      <c r="AA45" s="282"/>
      <c r="AB45" s="282"/>
      <c r="AC45" s="554"/>
      <c r="AD45" s="358"/>
      <c r="AE45" s="386"/>
      <c r="AF45"/>
      <c r="AG45" s="282"/>
      <c r="AH45" s="282"/>
      <c r="AI45" s="282"/>
      <c r="AJ45" s="554"/>
      <c r="AK45" s="358"/>
      <c r="AL45" s="386"/>
      <c r="AM45" s="384"/>
      <c r="AN45" s="384"/>
      <c r="AO45" s="384"/>
      <c r="AP45" s="384"/>
      <c r="AQ45" s="552"/>
      <c r="AS45"/>
      <c r="AT45"/>
      <c r="AU45"/>
      <c r="AV45"/>
      <c r="AW45"/>
      <c r="AX45"/>
      <c r="AY45"/>
      <c r="AZ45"/>
      <c r="BA45"/>
      <c r="BB45"/>
      <c r="BC45"/>
      <c r="BD45"/>
      <c r="XFD45"/>
    </row>
    <row r="46" spans="1:56 16367:16384" ht="12.75" x14ac:dyDescent="0.2">
      <c r="A46" s="501"/>
      <c r="B46" s="564"/>
      <c r="C46" s="564"/>
      <c r="D46" s="565"/>
      <c r="E46" s="444"/>
      <c r="F46" s="444"/>
      <c r="G46" s="444"/>
      <c r="H46" s="444"/>
      <c r="I46" s="445"/>
      <c r="J46" s="384"/>
      <c r="K46"/>
      <c r="L46" s="283"/>
      <c r="M46" s="283"/>
      <c r="N46" s="283"/>
      <c r="O46" s="552"/>
      <c r="P46" s="360"/>
      <c r="Q46" s="384"/>
      <c r="R46"/>
      <c r="S46" s="283"/>
      <c r="T46" s="283"/>
      <c r="U46" s="283"/>
      <c r="V46" s="552"/>
      <c r="W46" s="360"/>
      <c r="X46" s="384"/>
      <c r="Y46"/>
      <c r="Z46" s="283"/>
      <c r="AA46" s="283"/>
      <c r="AB46" s="283"/>
      <c r="AC46" s="552"/>
      <c r="AD46" s="360"/>
      <c r="AE46" s="384"/>
      <c r="AF46"/>
      <c r="AG46" s="283"/>
      <c r="AH46" s="283"/>
      <c r="AI46" s="283"/>
      <c r="AJ46" s="552"/>
      <c r="AK46" s="360"/>
      <c r="AL46" s="384"/>
      <c r="AM46" s="384"/>
      <c r="AN46" s="384"/>
      <c r="AO46" s="384"/>
      <c r="AP46" s="384"/>
      <c r="AQ46" s="552"/>
      <c r="AW46" s="124"/>
      <c r="AX46" s="124"/>
      <c r="AY46" s="124"/>
      <c r="AZ46" s="124"/>
      <c r="BA46" s="124"/>
      <c r="BB46" s="124"/>
      <c r="BC46" s="124"/>
      <c r="BD46" s="124"/>
    </row>
    <row r="47" spans="1:56 16367:16384" ht="12.75" x14ac:dyDescent="0.2">
      <c r="A47" s="501"/>
      <c r="B47" s="566"/>
      <c r="C47" s="566"/>
      <c r="D47" s="567"/>
      <c r="E47" s="313" t="str">
        <f>CONCATENATE(A45, " Annual Total")</f>
        <v>Animal Costs Annual Total</v>
      </c>
      <c r="F47" s="314"/>
      <c r="G47" s="314"/>
      <c r="H47" s="314"/>
      <c r="I47" s="357"/>
      <c r="J47" s="270">
        <f>SUM(J45:J46)</f>
        <v>0</v>
      </c>
      <c r="K47"/>
      <c r="L47" s="284"/>
      <c r="M47" s="284"/>
      <c r="N47" s="284"/>
      <c r="O47" s="314"/>
      <c r="P47" s="361"/>
      <c r="Q47" s="270">
        <f>SUM(Q45:Q46)</f>
        <v>0</v>
      </c>
      <c r="R47"/>
      <c r="S47" s="284"/>
      <c r="T47" s="284"/>
      <c r="U47" s="284"/>
      <c r="V47" s="314"/>
      <c r="W47" s="361"/>
      <c r="X47" s="270">
        <f>SUM(X45:X46)</f>
        <v>0</v>
      </c>
      <c r="Y47"/>
      <c r="Z47" s="284"/>
      <c r="AA47" s="284"/>
      <c r="AB47" s="284"/>
      <c r="AC47" s="314"/>
      <c r="AD47" s="361"/>
      <c r="AE47" s="270">
        <f>SUM(AE45:AE46)</f>
        <v>0</v>
      </c>
      <c r="AF47"/>
      <c r="AG47" s="284"/>
      <c r="AH47" s="284"/>
      <c r="AI47" s="284"/>
      <c r="AJ47" s="314"/>
      <c r="AK47" s="361"/>
      <c r="AL47" s="270">
        <f>SUM(AL45:AL46)</f>
        <v>0</v>
      </c>
      <c r="AM47" s="271"/>
      <c r="AN47" s="271"/>
      <c r="AO47" s="271"/>
      <c r="AP47" s="271"/>
      <c r="AQ47" s="493">
        <f>SUM(J47:AL47)</f>
        <v>0</v>
      </c>
    </row>
    <row r="48" spans="1:56 16367:16384" s="124" customFormat="1" ht="12.75" x14ac:dyDescent="0.2">
      <c r="A48" s="562" t="s">
        <v>11</v>
      </c>
      <c r="B48" s="562"/>
      <c r="C48" s="562"/>
      <c r="D48" s="563"/>
      <c r="E48" s="280" t="s">
        <v>84</v>
      </c>
      <c r="F48" s="352"/>
      <c r="G48" s="508"/>
      <c r="H48" s="508"/>
      <c r="I48" s="509"/>
      <c r="J48" s="620"/>
      <c r="K48" s="555"/>
      <c r="L48" s="282"/>
      <c r="M48" s="282"/>
      <c r="N48" s="282"/>
      <c r="O48" s="554"/>
      <c r="P48" s="358"/>
      <c r="Q48" s="620"/>
      <c r="R48" s="555"/>
      <c r="S48" s="282"/>
      <c r="T48" s="282"/>
      <c r="U48" s="282"/>
      <c r="V48" s="554"/>
      <c r="W48" s="358"/>
      <c r="X48" s="620"/>
      <c r="Y48" s="555"/>
      <c r="Z48" s="282"/>
      <c r="AA48" s="282"/>
      <c r="AB48" s="282"/>
      <c r="AC48" s="554"/>
      <c r="AD48" s="358"/>
      <c r="AE48" s="620"/>
      <c r="AF48" s="555"/>
      <c r="AG48" s="282"/>
      <c r="AH48" s="282"/>
      <c r="AI48" s="282"/>
      <c r="AJ48" s="554"/>
      <c r="AK48" s="358"/>
      <c r="AL48" s="620"/>
      <c r="AM48" s="384"/>
      <c r="AN48" s="384"/>
      <c r="AO48" s="384"/>
      <c r="AP48" s="384"/>
      <c r="AQ48" s="552"/>
      <c r="AS48"/>
      <c r="AT48"/>
      <c r="AU48"/>
      <c r="AV48"/>
      <c r="AW48"/>
      <c r="AX48"/>
      <c r="AY48"/>
      <c r="AZ48"/>
      <c r="BA48"/>
      <c r="BB48"/>
      <c r="BC48"/>
      <c r="BD48"/>
      <c r="XFD48"/>
    </row>
    <row r="49" spans="1:56 16384:16384" ht="12.75" x14ac:dyDescent="0.2">
      <c r="A49" s="575" t="s">
        <v>185</v>
      </c>
      <c r="B49" s="564"/>
      <c r="C49" s="564"/>
      <c r="D49" s="565"/>
      <c r="E49" s="273" t="s">
        <v>85</v>
      </c>
      <c r="F49" s="297"/>
      <c r="G49" s="510"/>
      <c r="H49" s="510"/>
      <c r="I49" s="511"/>
      <c r="J49" s="621"/>
      <c r="K49"/>
      <c r="L49" s="283"/>
      <c r="M49" s="283"/>
      <c r="N49" s="283"/>
      <c r="O49" s="552"/>
      <c r="P49" s="360"/>
      <c r="Q49" s="621"/>
      <c r="R49"/>
      <c r="S49" s="283"/>
      <c r="T49" s="283"/>
      <c r="U49" s="283"/>
      <c r="V49" s="552"/>
      <c r="W49" s="360"/>
      <c r="X49" s="621"/>
      <c r="Y49"/>
      <c r="Z49" s="283"/>
      <c r="AA49" s="283"/>
      <c r="AB49" s="283"/>
      <c r="AC49" s="552"/>
      <c r="AD49" s="360"/>
      <c r="AE49" s="621"/>
      <c r="AF49"/>
      <c r="AG49" s="283"/>
      <c r="AH49" s="283"/>
      <c r="AI49" s="283"/>
      <c r="AJ49" s="552"/>
      <c r="AK49" s="360"/>
      <c r="AL49" s="621"/>
      <c r="AM49" s="384"/>
      <c r="AN49" s="384"/>
      <c r="AO49" s="384"/>
      <c r="AP49" s="384"/>
      <c r="AQ49" s="552"/>
      <c r="AW49" s="124"/>
      <c r="AX49" s="124"/>
      <c r="AY49" s="124"/>
      <c r="AZ49" s="124"/>
      <c r="BA49" s="124"/>
      <c r="BB49" s="124"/>
      <c r="BC49" s="124"/>
      <c r="BD49" s="124"/>
    </row>
    <row r="50" spans="1:56 16384:16384" ht="12.75" x14ac:dyDescent="0.2">
      <c r="A50" s="564"/>
      <c r="B50" s="564"/>
      <c r="C50" s="564"/>
      <c r="D50" s="565"/>
      <c r="E50" s="313" t="s">
        <v>158</v>
      </c>
      <c r="F50" s="314"/>
      <c r="G50" s="314"/>
      <c r="H50" s="314"/>
      <c r="I50" s="357"/>
      <c r="J50" s="271">
        <f>SUM(J48:J49)</f>
        <v>0</v>
      </c>
      <c r="K50"/>
      <c r="L50" s="285"/>
      <c r="M50" s="285"/>
      <c r="N50" s="285"/>
      <c r="O50" s="298"/>
      <c r="P50" s="362"/>
      <c r="Q50" s="271">
        <f>SUM(Q48:Q49)</f>
        <v>0</v>
      </c>
      <c r="R50"/>
      <c r="S50" s="285"/>
      <c r="T50" s="285"/>
      <c r="U50" s="284"/>
      <c r="V50" s="314"/>
      <c r="W50" s="361"/>
      <c r="X50" s="271">
        <f>SUM(X48:X49)</f>
        <v>0</v>
      </c>
      <c r="Y50"/>
      <c r="Z50" s="285"/>
      <c r="AA50" s="285"/>
      <c r="AB50" s="285"/>
      <c r="AC50" s="298"/>
      <c r="AD50" s="362"/>
      <c r="AE50" s="271">
        <f>SUM(AE48:AE49)</f>
        <v>0</v>
      </c>
      <c r="AF50"/>
      <c r="AG50" s="285"/>
      <c r="AH50" s="285"/>
      <c r="AI50" s="284"/>
      <c r="AJ50" s="314"/>
      <c r="AK50" s="361"/>
      <c r="AL50" s="271">
        <f>SUM(AL48:AL49)</f>
        <v>0</v>
      </c>
      <c r="AM50" s="271"/>
      <c r="AN50" s="271"/>
      <c r="AO50" s="271"/>
      <c r="AP50" s="271"/>
      <c r="AQ50" s="494">
        <f>SUM(J50:AL50)</f>
        <v>0</v>
      </c>
    </row>
    <row r="51" spans="1:56 16384:16384" s="124" customFormat="1" ht="12.75" x14ac:dyDescent="0.2">
      <c r="A51" s="562" t="s">
        <v>34</v>
      </c>
      <c r="B51" s="562"/>
      <c r="C51" s="562"/>
      <c r="D51" s="563"/>
      <c r="E51" s="461"/>
      <c r="F51" s="461"/>
      <c r="G51" s="461"/>
      <c r="H51" s="461"/>
      <c r="I51" s="462"/>
      <c r="J51" s="387"/>
      <c r="K51" s="555"/>
      <c r="L51" s="286"/>
      <c r="M51" s="286"/>
      <c r="N51" s="286"/>
      <c r="O51" s="255"/>
      <c r="P51" s="363"/>
      <c r="Q51" s="387"/>
      <c r="R51" s="555"/>
      <c r="S51" s="286"/>
      <c r="T51" s="286"/>
      <c r="U51" s="286"/>
      <c r="V51" s="255"/>
      <c r="W51" s="363"/>
      <c r="X51" s="387"/>
      <c r="Y51" s="555"/>
      <c r="Z51" s="286"/>
      <c r="AA51" s="286"/>
      <c r="AB51" s="286"/>
      <c r="AC51" s="255"/>
      <c r="AD51" s="363"/>
      <c r="AE51" s="387"/>
      <c r="AF51" s="555"/>
      <c r="AG51" s="286"/>
      <c r="AH51" s="286"/>
      <c r="AI51" s="286"/>
      <c r="AJ51" s="255"/>
      <c r="AK51" s="363"/>
      <c r="AL51" s="387"/>
      <c r="AM51" s="387"/>
      <c r="AN51" s="387"/>
      <c r="AO51" s="387"/>
      <c r="AP51" s="387"/>
      <c r="AQ51" s="255"/>
      <c r="AS51"/>
      <c r="AT51"/>
      <c r="AU51"/>
      <c r="AV51"/>
      <c r="AW51"/>
      <c r="AX51"/>
      <c r="AY51"/>
      <c r="AZ51"/>
      <c r="BA51"/>
      <c r="BB51"/>
      <c r="BC51"/>
      <c r="BD51"/>
      <c r="XFD51"/>
    </row>
    <row r="52" spans="1:56 16384:16384" ht="12.75" x14ac:dyDescent="0.2">
      <c r="A52" s="564"/>
      <c r="B52" s="564"/>
      <c r="C52" s="564"/>
      <c r="D52" s="565"/>
      <c r="E52" s="487"/>
      <c r="F52" s="487"/>
      <c r="G52" s="487"/>
      <c r="H52" s="487"/>
      <c r="I52" s="488"/>
      <c r="J52" s="388"/>
      <c r="K52"/>
      <c r="L52" s="287"/>
      <c r="M52" s="287"/>
      <c r="N52" s="287"/>
      <c r="O52" s="551"/>
      <c r="P52" s="364"/>
      <c r="Q52" s="388"/>
      <c r="R52"/>
      <c r="S52" s="287"/>
      <c r="T52" s="287"/>
      <c r="U52" s="287"/>
      <c r="V52" s="551"/>
      <c r="W52" s="364"/>
      <c r="X52" s="388"/>
      <c r="Y52"/>
      <c r="Z52" s="287"/>
      <c r="AA52" s="287"/>
      <c r="AB52" s="287"/>
      <c r="AC52" s="551"/>
      <c r="AD52" s="364"/>
      <c r="AE52" s="388"/>
      <c r="AF52"/>
      <c r="AG52" s="287"/>
      <c r="AH52" s="287"/>
      <c r="AI52" s="287"/>
      <c r="AJ52" s="551"/>
      <c r="AK52" s="364"/>
      <c r="AL52" s="388"/>
      <c r="AM52" s="388"/>
      <c r="AN52" s="388"/>
      <c r="AO52" s="388"/>
      <c r="AP52" s="388"/>
      <c r="AQ52" s="551"/>
      <c r="AW52" s="124"/>
      <c r="AX52" s="124"/>
      <c r="AY52" s="124"/>
      <c r="AZ52" s="124"/>
      <c r="BA52" s="124"/>
      <c r="BB52" s="124"/>
      <c r="BC52" s="124"/>
      <c r="BD52" s="124"/>
    </row>
    <row r="53" spans="1:56 16384:16384" ht="12.75" x14ac:dyDescent="0.2">
      <c r="A53" s="566"/>
      <c r="B53" s="566"/>
      <c r="C53" s="566"/>
      <c r="D53" s="567"/>
      <c r="E53" s="313" t="s">
        <v>159</v>
      </c>
      <c r="F53" s="314"/>
      <c r="G53" s="314"/>
      <c r="H53" s="314"/>
      <c r="I53" s="357"/>
      <c r="J53" s="270">
        <f>SUM(J51:J52)</f>
        <v>0</v>
      </c>
      <c r="K53"/>
      <c r="L53" s="284"/>
      <c r="M53" s="284"/>
      <c r="N53" s="284"/>
      <c r="O53" s="314"/>
      <c r="P53" s="361"/>
      <c r="Q53" s="270">
        <f>SUM(Q51:Q52)</f>
        <v>0</v>
      </c>
      <c r="R53"/>
      <c r="S53" s="284"/>
      <c r="T53" s="284"/>
      <c r="U53" s="284"/>
      <c r="V53" s="314"/>
      <c r="W53" s="361"/>
      <c r="X53" s="270">
        <f>SUM(X51:X52)</f>
        <v>0</v>
      </c>
      <c r="Y53"/>
      <c r="Z53" s="284"/>
      <c r="AA53" s="284"/>
      <c r="AB53" s="284"/>
      <c r="AC53" s="314"/>
      <c r="AD53" s="361"/>
      <c r="AE53" s="270">
        <f>SUM(AE51:AE52)</f>
        <v>0</v>
      </c>
      <c r="AF53"/>
      <c r="AG53" s="284"/>
      <c r="AH53" s="284"/>
      <c r="AI53" s="284"/>
      <c r="AJ53" s="314"/>
      <c r="AK53" s="361"/>
      <c r="AL53" s="270">
        <f>SUM(AL51:AL52)</f>
        <v>0</v>
      </c>
      <c r="AM53" s="270"/>
      <c r="AN53" s="270"/>
      <c r="AO53" s="270"/>
      <c r="AP53" s="270"/>
      <c r="AQ53" s="494">
        <f>SUM(J53:AL53)</f>
        <v>0</v>
      </c>
    </row>
    <row r="54" spans="1:56 16384:16384" s="124" customFormat="1" ht="12.75" x14ac:dyDescent="0.2">
      <c r="A54" s="562" t="s">
        <v>97</v>
      </c>
      <c r="B54" s="562"/>
      <c r="C54" s="562"/>
      <c r="D54" s="563"/>
      <c r="E54" s="461"/>
      <c r="F54" s="461"/>
      <c r="G54" s="461"/>
      <c r="H54" s="461"/>
      <c r="I54" s="462"/>
      <c r="J54" s="387"/>
      <c r="K54" s="555"/>
      <c r="L54" s="286"/>
      <c r="M54" s="286"/>
      <c r="N54" s="286"/>
      <c r="O54" s="255"/>
      <c r="P54" s="363"/>
      <c r="Q54" s="387"/>
      <c r="R54" s="555"/>
      <c r="S54" s="286"/>
      <c r="T54" s="286"/>
      <c r="U54" s="286"/>
      <c r="V54" s="255"/>
      <c r="W54" s="363"/>
      <c r="X54" s="387"/>
      <c r="Y54" s="555"/>
      <c r="Z54" s="286"/>
      <c r="AA54" s="286"/>
      <c r="AB54" s="286"/>
      <c r="AC54" s="255"/>
      <c r="AD54" s="363"/>
      <c r="AE54" s="387"/>
      <c r="AF54" s="555"/>
      <c r="AG54" s="286"/>
      <c r="AH54" s="286"/>
      <c r="AI54" s="286"/>
      <c r="AJ54" s="255"/>
      <c r="AK54" s="363"/>
      <c r="AL54" s="387"/>
      <c r="AM54" s="387"/>
      <c r="AN54" s="387"/>
      <c r="AO54" s="387"/>
      <c r="AP54" s="387"/>
      <c r="AQ54" s="255"/>
      <c r="AS54"/>
      <c r="AT54"/>
      <c r="AU54"/>
      <c r="AV54"/>
      <c r="AW54"/>
      <c r="AX54"/>
      <c r="AY54"/>
      <c r="AZ54"/>
      <c r="BA54"/>
      <c r="BB54"/>
      <c r="BC54"/>
      <c r="BD54"/>
      <c r="XFD54"/>
    </row>
    <row r="55" spans="1:56 16384:16384" ht="12.75" x14ac:dyDescent="0.2">
      <c r="A55" s="564"/>
      <c r="B55" s="564"/>
      <c r="C55" s="564"/>
      <c r="D55" s="565"/>
      <c r="E55" s="487"/>
      <c r="F55" s="487"/>
      <c r="G55" s="487"/>
      <c r="H55" s="487"/>
      <c r="I55" s="488"/>
      <c r="J55" s="388"/>
      <c r="K55"/>
      <c r="L55" s="287"/>
      <c r="M55" s="287"/>
      <c r="N55" s="287"/>
      <c r="O55" s="551"/>
      <c r="P55" s="364"/>
      <c r="Q55" s="388"/>
      <c r="R55"/>
      <c r="S55" s="287"/>
      <c r="T55" s="287"/>
      <c r="U55" s="287"/>
      <c r="V55" s="551"/>
      <c r="W55" s="364"/>
      <c r="X55" s="388"/>
      <c r="Y55"/>
      <c r="Z55" s="287"/>
      <c r="AA55" s="287"/>
      <c r="AB55" s="287"/>
      <c r="AC55" s="551"/>
      <c r="AD55" s="364"/>
      <c r="AE55" s="388"/>
      <c r="AF55"/>
      <c r="AG55" s="287"/>
      <c r="AH55" s="287"/>
      <c r="AI55" s="287"/>
      <c r="AJ55" s="551"/>
      <c r="AK55" s="364"/>
      <c r="AL55" s="388"/>
      <c r="AM55" s="388"/>
      <c r="AN55" s="388"/>
      <c r="AO55" s="388"/>
      <c r="AP55" s="388"/>
      <c r="AQ55" s="551"/>
    </row>
    <row r="56" spans="1:56 16384:16384" ht="12.75" x14ac:dyDescent="0.2">
      <c r="A56" s="566"/>
      <c r="B56" s="566"/>
      <c r="C56" s="566"/>
      <c r="D56" s="567"/>
      <c r="E56" s="313" t="s">
        <v>155</v>
      </c>
      <c r="F56" s="314"/>
      <c r="G56" s="314"/>
      <c r="H56" s="314"/>
      <c r="I56" s="357"/>
      <c r="J56" s="270">
        <f>SUM(J54:J55)</f>
        <v>0</v>
      </c>
      <c r="K56"/>
      <c r="L56" s="284"/>
      <c r="M56" s="284"/>
      <c r="N56" s="284"/>
      <c r="O56" s="314"/>
      <c r="P56" s="361"/>
      <c r="Q56" s="270">
        <f>SUM(Q54:Q55)</f>
        <v>0</v>
      </c>
      <c r="R56"/>
      <c r="S56" s="284"/>
      <c r="T56" s="284"/>
      <c r="U56" s="284"/>
      <c r="V56" s="314"/>
      <c r="W56" s="361"/>
      <c r="X56" s="270">
        <f>SUM(X54:X55)</f>
        <v>0</v>
      </c>
      <c r="Y56"/>
      <c r="Z56" s="284"/>
      <c r="AA56" s="284"/>
      <c r="AB56" s="284"/>
      <c r="AC56" s="314"/>
      <c r="AD56" s="361"/>
      <c r="AE56" s="270">
        <f>SUM(AE54:AE55)</f>
        <v>0</v>
      </c>
      <c r="AF56"/>
      <c r="AG56" s="284"/>
      <c r="AH56" s="284"/>
      <c r="AI56" s="284"/>
      <c r="AJ56" s="314"/>
      <c r="AK56" s="361"/>
      <c r="AL56" s="270">
        <f>SUM(AL54:AL55)</f>
        <v>0</v>
      </c>
      <c r="AM56" s="270"/>
      <c r="AN56" s="270"/>
      <c r="AO56" s="270"/>
      <c r="AP56" s="270"/>
      <c r="AQ56" s="494">
        <f>SUM(J56:AL56)</f>
        <v>0</v>
      </c>
    </row>
    <row r="57" spans="1:56 16384:16384" ht="12.75" x14ac:dyDescent="0.2">
      <c r="A57" s="562" t="s">
        <v>98</v>
      </c>
      <c r="B57" s="562"/>
      <c r="C57" s="562"/>
      <c r="D57" s="563"/>
      <c r="E57" s="461"/>
      <c r="F57" s="461"/>
      <c r="G57" s="461"/>
      <c r="H57" s="461"/>
      <c r="I57" s="462"/>
      <c r="J57" s="387"/>
      <c r="K57" s="555"/>
      <c r="L57" s="286"/>
      <c r="M57" s="286"/>
      <c r="N57" s="286"/>
      <c r="O57" s="255"/>
      <c r="P57" s="363"/>
      <c r="Q57" s="387"/>
      <c r="R57" s="555"/>
      <c r="S57" s="286"/>
      <c r="T57" s="286"/>
      <c r="U57" s="286"/>
      <c r="V57" s="255"/>
      <c r="W57" s="363"/>
      <c r="X57" s="387"/>
      <c r="Y57" s="555"/>
      <c r="Z57" s="286"/>
      <c r="AA57" s="286"/>
      <c r="AB57" s="286"/>
      <c r="AC57" s="255"/>
      <c r="AD57" s="363"/>
      <c r="AE57" s="387"/>
      <c r="AF57" s="555"/>
      <c r="AG57" s="286"/>
      <c r="AH57" s="286"/>
      <c r="AI57" s="286"/>
      <c r="AJ57" s="255"/>
      <c r="AK57" s="363"/>
      <c r="AL57" s="387"/>
      <c r="AM57" s="387"/>
      <c r="AN57" s="387"/>
      <c r="AO57" s="387"/>
      <c r="AP57" s="387"/>
      <c r="AQ57" s="255"/>
      <c r="AW57" s="124"/>
      <c r="AX57" s="124"/>
      <c r="AY57" s="124"/>
      <c r="AZ57" s="124"/>
      <c r="BA57" s="124"/>
      <c r="BB57" s="124"/>
      <c r="BC57" s="124"/>
      <c r="BD57" s="124"/>
    </row>
    <row r="58" spans="1:56 16384:16384" ht="12.75" x14ac:dyDescent="0.2">
      <c r="A58" s="564"/>
      <c r="B58" s="564"/>
      <c r="C58" s="564"/>
      <c r="D58" s="565"/>
      <c r="E58" s="487"/>
      <c r="F58" s="487"/>
      <c r="G58" s="487"/>
      <c r="H58" s="487"/>
      <c r="I58" s="488"/>
      <c r="J58" s="388"/>
      <c r="K58"/>
      <c r="L58" s="287"/>
      <c r="M58" s="287"/>
      <c r="N58" s="287"/>
      <c r="O58" s="551"/>
      <c r="P58" s="364"/>
      <c r="Q58" s="388"/>
      <c r="R58"/>
      <c r="S58" s="287"/>
      <c r="T58" s="287"/>
      <c r="U58" s="287"/>
      <c r="V58" s="551"/>
      <c r="W58" s="364"/>
      <c r="X58" s="388"/>
      <c r="Y58"/>
      <c r="Z58" s="287"/>
      <c r="AA58" s="287"/>
      <c r="AB58" s="287"/>
      <c r="AC58" s="551"/>
      <c r="AD58" s="364"/>
      <c r="AE58" s="388"/>
      <c r="AF58"/>
      <c r="AG58" s="287"/>
      <c r="AH58" s="287"/>
      <c r="AI58" s="287"/>
      <c r="AJ58" s="551"/>
      <c r="AK58" s="364"/>
      <c r="AL58" s="388"/>
      <c r="AM58" s="388"/>
      <c r="AN58" s="388"/>
      <c r="AO58" s="388"/>
      <c r="AP58" s="388"/>
      <c r="AQ58" s="551"/>
    </row>
    <row r="59" spans="1:56 16384:16384" s="124" customFormat="1" ht="12.75" x14ac:dyDescent="0.2">
      <c r="A59" s="564"/>
      <c r="B59" s="564"/>
      <c r="C59" s="564"/>
      <c r="D59" s="565"/>
      <c r="E59" s="487"/>
      <c r="F59" s="487"/>
      <c r="G59" s="487"/>
      <c r="H59" s="487"/>
      <c r="I59" s="488"/>
      <c r="J59" s="388"/>
      <c r="K59"/>
      <c r="L59" s="287"/>
      <c r="M59" s="287"/>
      <c r="N59" s="287"/>
      <c r="O59" s="551"/>
      <c r="P59" s="364"/>
      <c r="Q59" s="388"/>
      <c r="R59"/>
      <c r="S59" s="287"/>
      <c r="T59" s="287"/>
      <c r="U59" s="287"/>
      <c r="V59" s="551"/>
      <c r="W59" s="364"/>
      <c r="X59" s="388"/>
      <c r="Y59"/>
      <c r="Z59" s="287"/>
      <c r="AA59" s="287"/>
      <c r="AB59" s="287"/>
      <c r="AC59" s="551"/>
      <c r="AD59" s="364"/>
      <c r="AE59" s="388"/>
      <c r="AF59"/>
      <c r="AG59" s="287"/>
      <c r="AH59" s="287"/>
      <c r="AI59" s="287"/>
      <c r="AJ59" s="551"/>
      <c r="AK59" s="364"/>
      <c r="AL59" s="388"/>
      <c r="AM59" s="388"/>
      <c r="AN59" s="388"/>
      <c r="AO59" s="388"/>
      <c r="AP59" s="388"/>
      <c r="AQ59" s="551"/>
      <c r="AS59"/>
      <c r="AT59"/>
      <c r="AU59"/>
      <c r="AV59"/>
      <c r="AW59"/>
      <c r="AX59"/>
      <c r="AY59"/>
      <c r="AZ59"/>
      <c r="BA59"/>
      <c r="BB59"/>
      <c r="BC59"/>
      <c r="BD59"/>
      <c r="XFD59"/>
    </row>
    <row r="60" spans="1:56 16384:16384" ht="12.75" x14ac:dyDescent="0.2">
      <c r="A60" s="564"/>
      <c r="B60" s="564"/>
      <c r="C60" s="564"/>
      <c r="D60" s="565"/>
      <c r="E60" s="487"/>
      <c r="F60" s="487"/>
      <c r="G60" s="487"/>
      <c r="H60" s="487"/>
      <c r="I60" s="488"/>
      <c r="J60" s="388"/>
      <c r="K60"/>
      <c r="L60" s="287"/>
      <c r="M60" s="287"/>
      <c r="N60" s="287"/>
      <c r="O60" s="551"/>
      <c r="P60" s="364"/>
      <c r="Q60" s="388"/>
      <c r="R60"/>
      <c r="S60" s="287"/>
      <c r="T60" s="287"/>
      <c r="U60" s="287"/>
      <c r="V60" s="551"/>
      <c r="W60" s="364"/>
      <c r="X60" s="388"/>
      <c r="Y60"/>
      <c r="Z60" s="287"/>
      <c r="AA60" s="287"/>
      <c r="AB60" s="287"/>
      <c r="AC60" s="551"/>
      <c r="AD60" s="364"/>
      <c r="AE60" s="388"/>
      <c r="AF60"/>
      <c r="AG60" s="287"/>
      <c r="AH60" s="287"/>
      <c r="AI60" s="287"/>
      <c r="AJ60" s="551"/>
      <c r="AK60" s="364"/>
      <c r="AL60" s="388"/>
      <c r="AM60" s="388"/>
      <c r="AN60" s="388"/>
      <c r="AO60" s="388"/>
      <c r="AP60" s="388"/>
      <c r="AQ60" s="551"/>
      <c r="AW60" s="144"/>
      <c r="AX60" s="144"/>
      <c r="AY60" s="144"/>
      <c r="AZ60" s="144"/>
      <c r="BA60" s="144"/>
      <c r="BB60" s="144"/>
      <c r="BC60" s="144"/>
      <c r="BD60" s="144"/>
    </row>
    <row r="61" spans="1:56 16384:16384" ht="12.75" x14ac:dyDescent="0.2">
      <c r="A61" s="566"/>
      <c r="B61" s="566"/>
      <c r="C61" s="566"/>
      <c r="D61" s="567"/>
      <c r="E61" s="313" t="s">
        <v>160</v>
      </c>
      <c r="F61" s="314"/>
      <c r="G61" s="314"/>
      <c r="H61" s="314"/>
      <c r="I61" s="357"/>
      <c r="J61" s="270">
        <f>SUM(J57:J60)</f>
        <v>0</v>
      </c>
      <c r="K61"/>
      <c r="L61" s="284"/>
      <c r="M61" s="284"/>
      <c r="N61" s="284"/>
      <c r="O61" s="314"/>
      <c r="P61" s="361"/>
      <c r="Q61" s="270">
        <f>SUM(Q57:Q60)</f>
        <v>0</v>
      </c>
      <c r="R61"/>
      <c r="S61" s="284"/>
      <c r="T61" s="284"/>
      <c r="U61" s="284"/>
      <c r="V61" s="314"/>
      <c r="W61" s="361"/>
      <c r="X61" s="270">
        <f>SUM(X57:X60)</f>
        <v>0</v>
      </c>
      <c r="Y61"/>
      <c r="Z61" s="284"/>
      <c r="AA61" s="284"/>
      <c r="AB61" s="284"/>
      <c r="AC61" s="314"/>
      <c r="AD61" s="361"/>
      <c r="AE61" s="270">
        <f>SUM(AE57:AE60)</f>
        <v>0</v>
      </c>
      <c r="AF61"/>
      <c r="AG61" s="284"/>
      <c r="AH61" s="284"/>
      <c r="AI61" s="284"/>
      <c r="AJ61" s="314"/>
      <c r="AK61" s="361"/>
      <c r="AL61" s="270">
        <f>SUM(AL57:AL60)</f>
        <v>0</v>
      </c>
      <c r="AM61" s="270"/>
      <c r="AN61" s="270"/>
      <c r="AO61" s="270"/>
      <c r="AP61" s="270"/>
      <c r="AQ61" s="494">
        <f>SUM(J61:AL61)</f>
        <v>0</v>
      </c>
    </row>
    <row r="62" spans="1:56 16384:16384" s="144" customFormat="1" ht="12.75" x14ac:dyDescent="0.2">
      <c r="A62" s="920" t="s">
        <v>191</v>
      </c>
      <c r="B62" s="921"/>
      <c r="C62" s="921"/>
      <c r="D62" s="922"/>
      <c r="E62" s="280" t="s">
        <v>193</v>
      </c>
      <c r="F62" s="352"/>
      <c r="G62" s="281"/>
      <c r="H62" s="281"/>
      <c r="I62" s="358"/>
      <c r="J62" s="570"/>
      <c r="K62" s="282"/>
      <c r="L62" s="282"/>
      <c r="M62" s="282"/>
      <c r="N62" s="282"/>
      <c r="O62" s="281"/>
      <c r="P62" s="358"/>
      <c r="Q62" s="570"/>
      <c r="R62" s="282"/>
      <c r="S62" s="282"/>
      <c r="T62" s="282"/>
      <c r="U62" s="282"/>
      <c r="V62" s="281"/>
      <c r="W62" s="358"/>
      <c r="X62" s="570"/>
      <c r="Y62" s="282"/>
      <c r="Z62" s="282"/>
      <c r="AA62" s="282"/>
      <c r="AB62" s="282"/>
      <c r="AC62" s="281"/>
      <c r="AD62" s="358"/>
      <c r="AE62" s="570"/>
      <c r="AF62" s="282"/>
      <c r="AG62" s="282"/>
      <c r="AH62" s="282"/>
      <c r="AI62" s="282"/>
      <c r="AJ62" s="281"/>
      <c r="AK62" s="358"/>
      <c r="AL62" s="570"/>
      <c r="AM62" s="244"/>
      <c r="AN62" s="244"/>
      <c r="AO62" s="244"/>
      <c r="AP62" s="244"/>
      <c r="AQ62" s="337">
        <f>SUM(J62:AL62)</f>
        <v>0</v>
      </c>
      <c r="AS62"/>
      <c r="AT62"/>
      <c r="AU62"/>
      <c r="AV62"/>
      <c r="AW62"/>
      <c r="AX62"/>
      <c r="AY62"/>
      <c r="AZ62"/>
      <c r="BA62"/>
      <c r="BB62"/>
      <c r="BC62"/>
      <c r="BD62"/>
      <c r="XFD62"/>
    </row>
    <row r="63" spans="1:56 16384:16384" ht="12.75" x14ac:dyDescent="0.2">
      <c r="A63" s="923"/>
      <c r="B63" s="924"/>
      <c r="C63" s="924"/>
      <c r="D63" s="925"/>
      <c r="E63" s="273" t="s">
        <v>192</v>
      </c>
      <c r="F63" s="297"/>
      <c r="G63" s="44"/>
      <c r="H63" s="44"/>
      <c r="I63" s="360"/>
      <c r="J63" s="571"/>
      <c r="K63" s="283"/>
      <c r="L63" s="283"/>
      <c r="M63" s="283"/>
      <c r="N63" s="283"/>
      <c r="O63" s="44"/>
      <c r="P63" s="360"/>
      <c r="Q63" s="571"/>
      <c r="R63" s="283"/>
      <c r="S63" s="283"/>
      <c r="T63" s="283"/>
      <c r="U63" s="283"/>
      <c r="V63" s="44"/>
      <c r="W63" s="360"/>
      <c r="X63" s="571"/>
      <c r="Y63" s="283"/>
      <c r="Z63" s="283"/>
      <c r="AA63" s="283"/>
      <c r="AB63" s="283"/>
      <c r="AC63" s="44"/>
      <c r="AD63" s="360"/>
      <c r="AE63" s="571"/>
      <c r="AF63" s="283"/>
      <c r="AG63" s="283"/>
      <c r="AH63" s="283"/>
      <c r="AI63" s="283"/>
      <c r="AJ63" s="44"/>
      <c r="AK63" s="360"/>
      <c r="AL63" s="571"/>
      <c r="AM63" s="244"/>
      <c r="AN63" s="244"/>
      <c r="AO63" s="244"/>
      <c r="AP63" s="244"/>
      <c r="AQ63" s="337">
        <f>SUM(J63:AL63)</f>
        <v>0</v>
      </c>
    </row>
    <row r="64" spans="1:56 16384:16384" ht="12.75" x14ac:dyDescent="0.2">
      <c r="A64" s="926"/>
      <c r="B64" s="927"/>
      <c r="C64" s="927"/>
      <c r="D64" s="928"/>
      <c r="E64" s="313" t="s">
        <v>161</v>
      </c>
      <c r="F64" s="314"/>
      <c r="G64" s="314"/>
      <c r="H64" s="314"/>
      <c r="I64" s="357"/>
      <c r="J64" s="272">
        <f>SUM(J62:J63)</f>
        <v>0</v>
      </c>
      <c r="K64" s="288"/>
      <c r="L64" s="288"/>
      <c r="M64" s="288"/>
      <c r="N64" s="288"/>
      <c r="O64" s="299"/>
      <c r="P64" s="365"/>
      <c r="Q64" s="272">
        <f>SUM(Q62:V63)</f>
        <v>0</v>
      </c>
      <c r="R64" s="288"/>
      <c r="S64" s="288"/>
      <c r="T64" s="288"/>
      <c r="U64" s="288"/>
      <c r="V64" s="299"/>
      <c r="W64" s="365"/>
      <c r="X64" s="272">
        <f>SUM(X62:X63)</f>
        <v>0</v>
      </c>
      <c r="Y64" s="288"/>
      <c r="Z64" s="288"/>
      <c r="AA64" s="288"/>
      <c r="AB64" s="288"/>
      <c r="AC64" s="299"/>
      <c r="AD64" s="365"/>
      <c r="AE64" s="272">
        <f>SUM(AE62:AE63)</f>
        <v>0</v>
      </c>
      <c r="AF64" s="288"/>
      <c r="AG64" s="288"/>
      <c r="AH64" s="288"/>
      <c r="AI64" s="288"/>
      <c r="AJ64" s="299"/>
      <c r="AK64" s="365"/>
      <c r="AL64" s="272">
        <f>SUM(AL62:AL63)</f>
        <v>0</v>
      </c>
      <c r="AM64" s="272"/>
      <c r="AN64" s="272"/>
      <c r="AO64" s="272"/>
      <c r="AP64" s="272"/>
      <c r="AQ64" s="338">
        <f>SUM(J64:AL64)</f>
        <v>0</v>
      </c>
      <c r="AR64" s="552"/>
    </row>
    <row r="65" spans="1:49" ht="12.75" x14ac:dyDescent="0.2">
      <c r="A65" s="562" t="s">
        <v>120</v>
      </c>
      <c r="B65" s="562"/>
      <c r="C65" s="562"/>
      <c r="D65" s="563"/>
      <c r="E65" s="265"/>
      <c r="F65" s="265"/>
      <c r="G65" s="265"/>
      <c r="H65" s="265"/>
      <c r="I65" s="366" t="s">
        <v>121</v>
      </c>
      <c r="J65" s="254"/>
      <c r="K65" s="353"/>
      <c r="L65" s="353"/>
      <c r="M65" s="286"/>
      <c r="N65" s="286"/>
      <c r="O65" s="265"/>
      <c r="P65" s="366" t="s">
        <v>121</v>
      </c>
      <c r="Q65" s="557"/>
      <c r="R65" s="556"/>
      <c r="S65" s="556"/>
      <c r="T65" s="286"/>
      <c r="U65" s="286"/>
      <c r="V65" s="265"/>
      <c r="W65" s="366" t="s">
        <v>121</v>
      </c>
      <c r="X65" s="557"/>
      <c r="Y65" s="556"/>
      <c r="Z65" s="556"/>
      <c r="AA65" s="286"/>
      <c r="AB65" s="286"/>
      <c r="AC65" s="265"/>
      <c r="AD65" s="366" t="s">
        <v>121</v>
      </c>
      <c r="AE65" s="557"/>
      <c r="AF65" s="556"/>
      <c r="AG65" s="556"/>
      <c r="AH65" s="286"/>
      <c r="AI65" s="286"/>
      <c r="AJ65" s="265"/>
      <c r="AK65" s="366" t="s">
        <v>121</v>
      </c>
      <c r="AL65" s="557"/>
      <c r="AM65" s="557"/>
      <c r="AN65" s="557"/>
      <c r="AO65" s="557"/>
      <c r="AP65" s="557"/>
      <c r="AQ65" s="391"/>
    </row>
    <row r="66" spans="1:49" ht="12.75" x14ac:dyDescent="0.2">
      <c r="A66" s="266" t="s">
        <v>65</v>
      </c>
      <c r="B66" s="266"/>
      <c r="C66" s="564"/>
      <c r="D66" s="565"/>
      <c r="E66" s="553"/>
      <c r="F66" s="553"/>
      <c r="G66" s="553"/>
      <c r="H66" s="261">
        <v>0.64500000000000002</v>
      </c>
      <c r="I66" s="389"/>
      <c r="J66" s="260"/>
      <c r="K66" s="354"/>
      <c r="L66" s="354"/>
      <c r="M66" s="294"/>
      <c r="N66" s="294"/>
      <c r="O66" s="261">
        <v>0.65</v>
      </c>
      <c r="P66" s="389"/>
      <c r="Q66" s="559"/>
      <c r="R66" s="558"/>
      <c r="S66" s="558"/>
      <c r="T66" s="294"/>
      <c r="U66" s="294"/>
      <c r="V66" s="261">
        <v>0.65</v>
      </c>
      <c r="W66" s="389"/>
      <c r="X66" s="559"/>
      <c r="Y66" s="558"/>
      <c r="Z66" s="558"/>
      <c r="AA66" s="294"/>
      <c r="AB66" s="294"/>
      <c r="AC66" s="261">
        <v>0.65</v>
      </c>
      <c r="AD66" s="389"/>
      <c r="AE66" s="559"/>
      <c r="AF66" s="558"/>
      <c r="AG66" s="558"/>
      <c r="AH66" s="294"/>
      <c r="AI66" s="294"/>
      <c r="AJ66" s="261">
        <v>0.65</v>
      </c>
      <c r="AK66" s="389"/>
      <c r="AL66" s="559"/>
      <c r="AM66" s="559"/>
      <c r="AN66" s="559"/>
      <c r="AO66" s="559"/>
      <c r="AP66" s="559"/>
      <c r="AQ66" s="392"/>
      <c r="AR66" s="552"/>
      <c r="AW66" s="552"/>
    </row>
    <row r="67" spans="1:49" ht="13.5" thickBot="1" x14ac:dyDescent="0.25">
      <c r="A67" s="267" t="s">
        <v>66</v>
      </c>
      <c r="B67" s="267"/>
      <c r="C67" s="262"/>
      <c r="D67" s="342"/>
      <c r="E67" s="262"/>
      <c r="F67" s="262"/>
      <c r="G67" s="262"/>
      <c r="H67" s="268">
        <v>0.65</v>
      </c>
      <c r="I67" s="367">
        <f>12-I66</f>
        <v>12</v>
      </c>
      <c r="J67" s="269"/>
      <c r="K67" s="355"/>
      <c r="L67" s="355"/>
      <c r="M67" s="295"/>
      <c r="N67" s="295"/>
      <c r="O67" s="261">
        <v>0.65</v>
      </c>
      <c r="P67" s="295">
        <f>12-P66</f>
        <v>12</v>
      </c>
      <c r="Q67" s="263"/>
      <c r="R67" s="356"/>
      <c r="S67" s="356"/>
      <c r="T67" s="295"/>
      <c r="U67" s="295"/>
      <c r="V67" s="268">
        <v>0.65</v>
      </c>
      <c r="W67" s="367">
        <f>12-W66</f>
        <v>12</v>
      </c>
      <c r="X67" s="263"/>
      <c r="Y67" s="356"/>
      <c r="Z67" s="356"/>
      <c r="AA67" s="295"/>
      <c r="AB67" s="295"/>
      <c r="AC67" s="268">
        <v>0.65</v>
      </c>
      <c r="AD67" s="367">
        <f>12-AD66</f>
        <v>12</v>
      </c>
      <c r="AE67" s="263"/>
      <c r="AF67" s="356"/>
      <c r="AG67" s="356"/>
      <c r="AH67" s="295"/>
      <c r="AI67" s="295"/>
      <c r="AJ67" s="268">
        <v>0.65</v>
      </c>
      <c r="AK67" s="367">
        <f>12-AK66</f>
        <v>12</v>
      </c>
      <c r="AL67" s="263"/>
      <c r="AM67" s="559"/>
      <c r="AN67" s="559"/>
      <c r="AO67" s="559"/>
      <c r="AP67" s="559"/>
      <c r="AQ67" s="340"/>
    </row>
    <row r="68" spans="1:49" ht="16.5" thickTop="1" x14ac:dyDescent="0.25">
      <c r="A68" s="905" t="s">
        <v>135</v>
      </c>
      <c r="B68" s="906"/>
      <c r="C68" s="906"/>
      <c r="D68" s="907"/>
      <c r="E68" s="552"/>
      <c r="F68" s="552"/>
      <c r="G68" s="552"/>
      <c r="H68" s="552"/>
      <c r="I68" s="558"/>
      <c r="J68" s="559">
        <f>SUM(J30,J34,J37,J44,J47,J50,J53,J56,J61,J64)</f>
        <v>0</v>
      </c>
      <c r="K68" s="558"/>
      <c r="L68" s="558"/>
      <c r="M68" s="283"/>
      <c r="N68" s="300"/>
      <c r="O68" s="513"/>
      <c r="P68" s="368"/>
      <c r="Q68" s="559">
        <f>SUM(Q30,Q34,Q37,Q44,Q47,Q50,Q53,Q56,Q61, Q64)</f>
        <v>0</v>
      </c>
      <c r="R68" s="558"/>
      <c r="S68" s="558"/>
      <c r="T68" s="283"/>
      <c r="U68" s="300"/>
      <c r="V68" s="552"/>
      <c r="W68" s="558"/>
      <c r="X68" s="559">
        <f>SUM(X30,X34,X37,X44,X47,X50,X53,X56,X61,X64)</f>
        <v>0</v>
      </c>
      <c r="Y68" s="558"/>
      <c r="Z68" s="558"/>
      <c r="AA68" s="283"/>
      <c r="AB68" s="283"/>
      <c r="AC68" s="552"/>
      <c r="AD68" s="558"/>
      <c r="AE68" s="559">
        <f>SUM(AE30,AE34,AE37,AE44,AE47,AE50,AE53,AE56,AE61, AE64)</f>
        <v>0</v>
      </c>
      <c r="AF68" s="558"/>
      <c r="AG68" s="558"/>
      <c r="AH68" s="283"/>
      <c r="AI68" s="300"/>
      <c r="AJ68" s="552"/>
      <c r="AK68" s="558"/>
      <c r="AL68" s="559">
        <f>SUM(AL30,AL34,AL37,AL44,AL47,AL50,AL53,AL56,AL61, AL64)</f>
        <v>0</v>
      </c>
      <c r="AM68" s="558"/>
      <c r="AN68" s="558"/>
      <c r="AO68" s="558"/>
      <c r="AP68" s="558"/>
      <c r="AQ68" s="350">
        <f>SUM(J68:AL68)</f>
        <v>0</v>
      </c>
      <c r="AR68" s="351"/>
    </row>
    <row r="69" spans="1:49" ht="16.5" thickBot="1" x14ac:dyDescent="0.3">
      <c r="A69" s="905" t="s">
        <v>86</v>
      </c>
      <c r="B69" s="906"/>
      <c r="C69" s="906"/>
      <c r="D69" s="907"/>
      <c r="E69" s="552"/>
      <c r="F69" s="552"/>
      <c r="G69" s="552"/>
      <c r="H69" s="552"/>
      <c r="I69" s="558"/>
      <c r="J69" s="559">
        <f>((J68/12)*I66*H66)+((J68/12)*I67*H67)</f>
        <v>0</v>
      </c>
      <c r="K69" s="558"/>
      <c r="L69" s="558"/>
      <c r="M69" s="283"/>
      <c r="N69" s="283"/>
      <c r="O69" s="558"/>
      <c r="P69" s="290"/>
      <c r="Q69" s="569">
        <f>((Q68/12)*P66*O66)+((Q68/12)*P67*O67)</f>
        <v>0</v>
      </c>
      <c r="R69" s="558"/>
      <c r="S69" s="558"/>
      <c r="T69" s="283"/>
      <c r="U69" s="283"/>
      <c r="V69" s="552"/>
      <c r="W69" s="558"/>
      <c r="X69" s="569">
        <f>((X68/12)*W66*V66)+((X68/12)*W67*V67)</f>
        <v>0</v>
      </c>
      <c r="Y69" s="558"/>
      <c r="Z69" s="558"/>
      <c r="AA69" s="515"/>
      <c r="AB69" s="283"/>
      <c r="AC69" s="552"/>
      <c r="AD69" s="558"/>
      <c r="AE69" s="569">
        <f>((AE68/12)*AD66*AC66)+((AE68/12)*AD67*AC67)</f>
        <v>0</v>
      </c>
      <c r="AF69" s="558"/>
      <c r="AG69" s="558"/>
      <c r="AH69" s="283"/>
      <c r="AI69" s="283"/>
      <c r="AJ69" s="552"/>
      <c r="AK69" s="558"/>
      <c r="AL69" s="569">
        <f>((AL68/12)*AK66*AJ66)+((AL68/12)*AK67*AJ67)</f>
        <v>0</v>
      </c>
      <c r="AM69" s="558"/>
      <c r="AN69" s="558"/>
      <c r="AO69" s="558"/>
      <c r="AP69" s="558"/>
      <c r="AQ69" s="289">
        <f>SUM(J69:AL69)</f>
        <v>0</v>
      </c>
    </row>
    <row r="70" spans="1:49" ht="16.5" thickBot="1" x14ac:dyDescent="0.3">
      <c r="A70" s="986" t="s">
        <v>137</v>
      </c>
      <c r="B70" s="987"/>
      <c r="C70" s="987"/>
      <c r="D70" s="988"/>
      <c r="E70" s="330"/>
      <c r="F70" s="330"/>
      <c r="G70" s="330"/>
      <c r="H70" s="330"/>
      <c r="I70" s="331"/>
      <c r="J70" s="332">
        <f>J69+J68</f>
        <v>0</v>
      </c>
      <c r="K70" s="331"/>
      <c r="L70" s="331"/>
      <c r="M70" s="333"/>
      <c r="N70" s="333"/>
      <c r="O70" s="330"/>
      <c r="P70" s="334"/>
      <c r="Q70" s="332">
        <f>Q69+Q68</f>
        <v>0</v>
      </c>
      <c r="R70" s="331"/>
      <c r="S70" s="331"/>
      <c r="T70" s="333"/>
      <c r="U70" s="333"/>
      <c r="V70" s="330"/>
      <c r="W70" s="331"/>
      <c r="X70" s="332">
        <f>X69+X68</f>
        <v>0</v>
      </c>
      <c r="Y70" s="331"/>
      <c r="Z70" s="331"/>
      <c r="AA70" s="514"/>
      <c r="AB70" s="333"/>
      <c r="AC70" s="330"/>
      <c r="AD70" s="331"/>
      <c r="AE70" s="332">
        <f>AE69+AE68</f>
        <v>0</v>
      </c>
      <c r="AF70" s="331"/>
      <c r="AG70" s="331"/>
      <c r="AH70" s="333"/>
      <c r="AI70" s="333"/>
      <c r="AJ70" s="330"/>
      <c r="AK70" s="331"/>
      <c r="AL70" s="332">
        <f>AL69+AL68</f>
        <v>0</v>
      </c>
      <c r="AM70" s="331"/>
      <c r="AN70" s="331"/>
      <c r="AO70" s="331"/>
      <c r="AP70" s="331"/>
      <c r="AQ70" s="329">
        <f>SUM(J70:AL70)</f>
        <v>0</v>
      </c>
    </row>
    <row r="71" spans="1:49" ht="12.75" x14ac:dyDescent="0.2">
      <c r="T71" s="302"/>
      <c r="U71" s="302"/>
      <c r="AA71" s="302"/>
      <c r="AB71" s="283"/>
      <c r="AH71" s="302"/>
      <c r="AI71" s="283"/>
    </row>
    <row r="72" spans="1:49" ht="12.75" x14ac:dyDescent="0.2">
      <c r="T72" s="302"/>
      <c r="U72" s="302"/>
      <c r="AA72" s="302"/>
      <c r="AB72" s="283"/>
    </row>
    <row r="73" spans="1:49" ht="13.5" thickBot="1" x14ac:dyDescent="0.25">
      <c r="T73" s="302"/>
      <c r="U73" s="302"/>
      <c r="AA73" s="302"/>
      <c r="AB73" s="283"/>
    </row>
    <row r="74" spans="1:49" ht="16.5" thickBot="1" x14ac:dyDescent="0.3">
      <c r="A74" s="892" t="s">
        <v>180</v>
      </c>
      <c r="B74" s="893"/>
      <c r="C74" s="893"/>
      <c r="D74" s="894"/>
      <c r="AA74" s="302"/>
      <c r="AB74" s="283"/>
    </row>
    <row r="75" spans="1:49" ht="12.75" x14ac:dyDescent="0.2">
      <c r="A75" s="989"/>
      <c r="B75" s="990"/>
      <c r="C75" s="990"/>
      <c r="D75" s="991"/>
      <c r="E75" s="989"/>
      <c r="F75" s="990"/>
      <c r="G75" s="990"/>
      <c r="H75" s="990"/>
      <c r="I75" s="990"/>
      <c r="J75" s="991"/>
      <c r="K75" s="997"/>
      <c r="L75" s="998"/>
      <c r="M75" s="998"/>
      <c r="N75" s="998"/>
      <c r="O75" s="998"/>
      <c r="P75" s="998"/>
      <c r="Q75" s="999"/>
      <c r="AA75" s="302"/>
      <c r="AB75" s="283"/>
    </row>
    <row r="76" spans="1:49" ht="12.75" x14ac:dyDescent="0.2">
      <c r="A76" s="992"/>
      <c r="B76" s="982"/>
      <c r="C76" s="982"/>
      <c r="D76" s="993"/>
      <c r="E76" s="992"/>
      <c r="F76" s="982"/>
      <c r="G76" s="982"/>
      <c r="H76" s="982"/>
      <c r="I76" s="982"/>
      <c r="J76" s="993"/>
      <c r="K76" s="1000"/>
      <c r="L76" s="1001"/>
      <c r="M76" s="1001"/>
      <c r="N76" s="1001"/>
      <c r="O76" s="1001"/>
      <c r="P76" s="1001"/>
      <c r="Q76" s="1002"/>
      <c r="AA76" s="302"/>
      <c r="AB76" s="283"/>
    </row>
    <row r="77" spans="1:49" ht="12.75" x14ac:dyDescent="0.2">
      <c r="A77" s="992"/>
      <c r="B77" s="982"/>
      <c r="C77" s="982"/>
      <c r="D77" s="993"/>
      <c r="E77" s="992"/>
      <c r="F77" s="982"/>
      <c r="G77" s="982"/>
      <c r="H77" s="982"/>
      <c r="I77" s="982"/>
      <c r="J77" s="993"/>
      <c r="K77" s="1000"/>
      <c r="L77" s="1001"/>
      <c r="M77" s="1001"/>
      <c r="N77" s="1001"/>
      <c r="O77" s="1001"/>
      <c r="P77" s="1001"/>
      <c r="Q77" s="1002"/>
      <c r="AA77" s="302"/>
      <c r="AB77" s="283"/>
    </row>
    <row r="78" spans="1:49" ht="12.75" x14ac:dyDescent="0.2">
      <c r="A78" s="992"/>
      <c r="B78" s="982"/>
      <c r="C78" s="982"/>
      <c r="D78" s="993"/>
      <c r="E78" s="992"/>
      <c r="F78" s="982"/>
      <c r="G78" s="982"/>
      <c r="H78" s="982"/>
      <c r="I78" s="982"/>
      <c r="J78" s="993"/>
      <c r="K78" s="1000"/>
      <c r="L78" s="1001"/>
      <c r="M78" s="1001"/>
      <c r="N78" s="1001"/>
      <c r="O78" s="1001"/>
      <c r="P78" s="1001"/>
      <c r="Q78" s="1002"/>
      <c r="AB78" s="558"/>
    </row>
    <row r="79" spans="1:49" ht="12.75" x14ac:dyDescent="0.2">
      <c r="A79" s="992"/>
      <c r="B79" s="982"/>
      <c r="C79" s="982"/>
      <c r="D79" s="993"/>
      <c r="E79" s="992"/>
      <c r="F79" s="982"/>
      <c r="G79" s="982"/>
      <c r="H79" s="982"/>
      <c r="I79" s="982"/>
      <c r="J79" s="993"/>
      <c r="K79" s="1000"/>
      <c r="L79" s="1001"/>
      <c r="M79" s="1001"/>
      <c r="N79" s="1001"/>
      <c r="O79" s="1001"/>
      <c r="P79" s="1001"/>
      <c r="Q79" s="1002"/>
      <c r="AB79" s="558"/>
    </row>
    <row r="80" spans="1:49" ht="12.75" x14ac:dyDescent="0.2">
      <c r="A80" s="992"/>
      <c r="B80" s="982"/>
      <c r="C80" s="982"/>
      <c r="D80" s="993"/>
      <c r="E80" s="992"/>
      <c r="F80" s="982"/>
      <c r="G80" s="982"/>
      <c r="H80" s="982"/>
      <c r="I80" s="982"/>
      <c r="J80" s="993"/>
      <c r="K80" s="1000"/>
      <c r="L80" s="1001"/>
      <c r="M80" s="1001"/>
      <c r="N80" s="1001"/>
      <c r="O80" s="1001"/>
      <c r="P80" s="1001"/>
      <c r="Q80" s="1002"/>
      <c r="AB80" s="558"/>
    </row>
    <row r="81" spans="1:28" ht="12.75" x14ac:dyDescent="0.2">
      <c r="A81" s="992"/>
      <c r="B81" s="982"/>
      <c r="C81" s="982"/>
      <c r="D81" s="993"/>
      <c r="E81" s="992"/>
      <c r="F81" s="982"/>
      <c r="G81" s="982"/>
      <c r="H81" s="982"/>
      <c r="I81" s="982"/>
      <c r="J81" s="993"/>
      <c r="K81" s="1000"/>
      <c r="L81" s="1001"/>
      <c r="M81" s="1001"/>
      <c r="N81" s="1001"/>
      <c r="O81" s="1001"/>
      <c r="P81" s="1001"/>
      <c r="Q81" s="1002"/>
      <c r="AB81" s="558"/>
    </row>
    <row r="82" spans="1:28" ht="12.75" x14ac:dyDescent="0.2">
      <c r="A82" s="992"/>
      <c r="B82" s="982"/>
      <c r="C82" s="982"/>
      <c r="D82" s="993"/>
      <c r="E82" s="992"/>
      <c r="F82" s="982"/>
      <c r="G82" s="982"/>
      <c r="H82" s="982"/>
      <c r="I82" s="982"/>
      <c r="J82" s="993"/>
      <c r="K82" s="1000"/>
      <c r="L82" s="1001"/>
      <c r="M82" s="1001"/>
      <c r="N82" s="1001"/>
      <c r="O82" s="1001"/>
      <c r="P82" s="1001"/>
      <c r="Q82" s="1002"/>
      <c r="AB82" s="558"/>
    </row>
    <row r="83" spans="1:28" ht="12.75" x14ac:dyDescent="0.2">
      <c r="A83" s="992"/>
      <c r="B83" s="982"/>
      <c r="C83" s="982"/>
      <c r="D83" s="993"/>
      <c r="E83" s="992"/>
      <c r="F83" s="982"/>
      <c r="G83" s="982"/>
      <c r="H83" s="982"/>
      <c r="I83" s="982"/>
      <c r="J83" s="993"/>
      <c r="K83" s="1000"/>
      <c r="L83" s="1001"/>
      <c r="M83" s="1001"/>
      <c r="N83" s="1001"/>
      <c r="O83" s="1001"/>
      <c r="P83" s="1001"/>
      <c r="Q83" s="1002"/>
      <c r="AB83" s="558"/>
    </row>
    <row r="84" spans="1:28" ht="12.75" x14ac:dyDescent="0.2">
      <c r="A84" s="992"/>
      <c r="B84" s="982"/>
      <c r="C84" s="982"/>
      <c r="D84" s="993"/>
      <c r="E84" s="992"/>
      <c r="F84" s="982"/>
      <c r="G84" s="982"/>
      <c r="H84" s="982"/>
      <c r="I84" s="982"/>
      <c r="J84" s="993"/>
      <c r="K84" s="1000"/>
      <c r="L84" s="1001"/>
      <c r="M84" s="1001"/>
      <c r="N84" s="1001"/>
      <c r="O84" s="1001"/>
      <c r="P84" s="1001"/>
      <c r="Q84" s="1002"/>
      <c r="AB84" s="558"/>
    </row>
    <row r="85" spans="1:28" ht="13.5" thickBot="1" x14ac:dyDescent="0.25">
      <c r="A85" s="994"/>
      <c r="B85" s="995"/>
      <c r="C85" s="995"/>
      <c r="D85" s="996"/>
      <c r="E85" s="994"/>
      <c r="F85" s="995"/>
      <c r="G85" s="995"/>
      <c r="H85" s="995"/>
      <c r="I85" s="995"/>
      <c r="J85" s="996"/>
      <c r="K85" s="1003"/>
      <c r="L85" s="1004"/>
      <c r="M85" s="1004"/>
      <c r="N85" s="1004"/>
      <c r="O85" s="1004"/>
      <c r="P85" s="1004"/>
      <c r="Q85" s="1005"/>
      <c r="AB85" s="558"/>
    </row>
    <row r="86" spans="1:28" ht="12.75" x14ac:dyDescent="0.2">
      <c r="AB86" s="558"/>
    </row>
    <row r="87" spans="1:28" ht="12.75" hidden="1" x14ac:dyDescent="0.2">
      <c r="AB87" s="558"/>
    </row>
    <row r="88" spans="1:28" ht="12.75" hidden="1" x14ac:dyDescent="0.2">
      <c r="AB88" s="558"/>
    </row>
    <row r="89" spans="1:28" ht="12.75" hidden="1" x14ac:dyDescent="0.2">
      <c r="AB89" s="558"/>
    </row>
    <row r="90" spans="1:28" ht="12.75" hidden="1" x14ac:dyDescent="0.2">
      <c r="AB90" s="558"/>
    </row>
    <row r="91" spans="1:28" ht="12.75" hidden="1" x14ac:dyDescent="0.2">
      <c r="AB91" s="558"/>
    </row>
    <row r="92" spans="1:28" ht="12.75" hidden="1" x14ac:dyDescent="0.2">
      <c r="AB92" s="558"/>
    </row>
    <row r="93" spans="1:28" ht="12.75" hidden="1" x14ac:dyDescent="0.2">
      <c r="AB93" s="558"/>
    </row>
    <row r="94" spans="1:28" ht="12.75" hidden="1" x14ac:dyDescent="0.2">
      <c r="AB94" s="558"/>
    </row>
    <row r="95" spans="1:28" ht="12.75" hidden="1" x14ac:dyDescent="0.2">
      <c r="AB95" s="558"/>
    </row>
    <row r="96" spans="1:28" ht="12.75" hidden="1" x14ac:dyDescent="0.2">
      <c r="AB96" s="558"/>
    </row>
    <row r="97" spans="28:28" ht="12.75" hidden="1" x14ac:dyDescent="0.2">
      <c r="AB97" s="558"/>
    </row>
    <row r="98" spans="28:28" ht="12.75" hidden="1" x14ac:dyDescent="0.2">
      <c r="AB98" s="558"/>
    </row>
    <row r="99" spans="28:28" ht="12.75" hidden="1" x14ac:dyDescent="0.2">
      <c r="AB99" s="558"/>
    </row>
    <row r="100" spans="28:28" ht="12.75" hidden="1" x14ac:dyDescent="0.2">
      <c r="AB100" s="558"/>
    </row>
    <row r="101" spans="28:28" ht="12.75" hidden="1" x14ac:dyDescent="0.2">
      <c r="AB101" s="558"/>
    </row>
    <row r="102" spans="28:28" ht="12.75" hidden="1" x14ac:dyDescent="0.2">
      <c r="AB102" s="558"/>
    </row>
    <row r="103" spans="28:28" ht="12.75" hidden="1" x14ac:dyDescent="0.2">
      <c r="AB103" s="558"/>
    </row>
    <row r="104" spans="28:28" ht="12.75" hidden="1" x14ac:dyDescent="0.2">
      <c r="AB104" s="558"/>
    </row>
    <row r="105" spans="28:28" ht="12.75" hidden="1" x14ac:dyDescent="0.2">
      <c r="AB105" s="558"/>
    </row>
    <row r="106" spans="28:28" ht="12.75" hidden="1" x14ac:dyDescent="0.2">
      <c r="AB106" s="558"/>
    </row>
    <row r="107" spans="28:28" ht="12.75" hidden="1" x14ac:dyDescent="0.2">
      <c r="AB107" s="558"/>
    </row>
    <row r="108" spans="28:28" ht="12.75" hidden="1" x14ac:dyDescent="0.2">
      <c r="AB108" s="558"/>
    </row>
    <row r="109" spans="28:28" ht="12.75" hidden="1" x14ac:dyDescent="0.2">
      <c r="AB109" s="558"/>
    </row>
    <row r="110" spans="28:28" ht="12.75" hidden="1" x14ac:dyDescent="0.2">
      <c r="AB110" s="558"/>
    </row>
    <row r="111" spans="28:28" ht="12.75" hidden="1" x14ac:dyDescent="0.2">
      <c r="AB111" s="558"/>
    </row>
    <row r="112" spans="28:28" ht="12.75" hidden="1" x14ac:dyDescent="0.2">
      <c r="AB112" s="558"/>
    </row>
    <row r="113" spans="28:28" ht="12.75" hidden="1" x14ac:dyDescent="0.2">
      <c r="AB113" s="558"/>
    </row>
    <row r="114" spans="28:28" ht="12.75" hidden="1" x14ac:dyDescent="0.2">
      <c r="AB114" s="558"/>
    </row>
    <row r="115" spans="28:28" ht="12.75" hidden="1" x14ac:dyDescent="0.2">
      <c r="AB115" s="558"/>
    </row>
    <row r="116" spans="28:28" ht="12.75" hidden="1" x14ac:dyDescent="0.2">
      <c r="AB116" s="558"/>
    </row>
    <row r="117" spans="28:28" ht="12.75" hidden="1" x14ac:dyDescent="0.2">
      <c r="AB117" s="558"/>
    </row>
    <row r="118" spans="28:28" ht="12.75" hidden="1" x14ac:dyDescent="0.2">
      <c r="AB118" s="558"/>
    </row>
    <row r="119" spans="28:28" ht="12.75" hidden="1" x14ac:dyDescent="0.2">
      <c r="AB119" s="558"/>
    </row>
    <row r="120" spans="28:28" ht="12.75" hidden="1" x14ac:dyDescent="0.2">
      <c r="AB120" s="558"/>
    </row>
    <row r="121" spans="28:28" ht="12.75" hidden="1" x14ac:dyDescent="0.2">
      <c r="AB121" s="558"/>
    </row>
    <row r="122" spans="28:28" ht="12.75" hidden="1" x14ac:dyDescent="0.2">
      <c r="AB122" s="558"/>
    </row>
    <row r="123" spans="28:28" ht="12.75" hidden="1" x14ac:dyDescent="0.2">
      <c r="AB123" s="558"/>
    </row>
    <row r="124" spans="28:28" ht="12.75" hidden="1" x14ac:dyDescent="0.2">
      <c r="AB124" s="558"/>
    </row>
    <row r="125" spans="28:28" ht="12.75" hidden="1" x14ac:dyDescent="0.2">
      <c r="AB125" s="558"/>
    </row>
    <row r="126" spans="28:28" ht="12.75" hidden="1" x14ac:dyDescent="0.2">
      <c r="AB126" s="558"/>
    </row>
    <row r="127" spans="28:28" ht="12.75" hidden="1" x14ac:dyDescent="0.2">
      <c r="AB127" s="558"/>
    </row>
    <row r="128" spans="28:28" ht="12.75" hidden="1" x14ac:dyDescent="0.2">
      <c r="AB128" s="558"/>
    </row>
    <row r="129" spans="28:28" ht="12.75" hidden="1" x14ac:dyDescent="0.2">
      <c r="AB129" s="558"/>
    </row>
    <row r="130" spans="28:28" ht="12.75" hidden="1" x14ac:dyDescent="0.2">
      <c r="AB130" s="558"/>
    </row>
    <row r="131" spans="28:28" ht="12.75" hidden="1" x14ac:dyDescent="0.2">
      <c r="AB131" s="558"/>
    </row>
    <row r="132" spans="28:28" ht="12.75" hidden="1" x14ac:dyDescent="0.2">
      <c r="AB132" s="558"/>
    </row>
    <row r="133" spans="28:28" ht="12.75" hidden="1" x14ac:dyDescent="0.2">
      <c r="AB133" s="558"/>
    </row>
    <row r="134" spans="28:28" ht="12.75" hidden="1" x14ac:dyDescent="0.2">
      <c r="AB134" s="558"/>
    </row>
    <row r="135" spans="28:28" ht="12.75" hidden="1" x14ac:dyDescent="0.2">
      <c r="AB135" s="558"/>
    </row>
    <row r="136" spans="28:28" ht="12.75" hidden="1" x14ac:dyDescent="0.2">
      <c r="AB136" s="558"/>
    </row>
    <row r="137" spans="28:28" ht="12.75" hidden="1" x14ac:dyDescent="0.2">
      <c r="AB137" s="558"/>
    </row>
    <row r="138" spans="28:28" ht="12.75" hidden="1" x14ac:dyDescent="0.2">
      <c r="AB138" s="558"/>
    </row>
    <row r="139" spans="28:28" ht="12.75" hidden="1" x14ac:dyDescent="0.2">
      <c r="AB139" s="558"/>
    </row>
    <row r="140" spans="28:28" ht="12.75" hidden="1" x14ac:dyDescent="0.2">
      <c r="AB140" s="558"/>
    </row>
    <row r="141" spans="28:28" ht="12.75" hidden="1" x14ac:dyDescent="0.2">
      <c r="AB141" s="558"/>
    </row>
    <row r="142" spans="28:28" ht="12.75" hidden="1" x14ac:dyDescent="0.2">
      <c r="AB142" s="558"/>
    </row>
    <row r="143" spans="28:28" ht="12.75" hidden="1" x14ac:dyDescent="0.2">
      <c r="AB143" s="558"/>
    </row>
    <row r="144" spans="28:28" ht="12.75" hidden="1" x14ac:dyDescent="0.2">
      <c r="AB144" s="558"/>
    </row>
    <row r="145" spans="28:28" ht="12.75" hidden="1" x14ac:dyDescent="0.2">
      <c r="AB145" s="558"/>
    </row>
    <row r="146" spans="28:28" ht="12.75" hidden="1" x14ac:dyDescent="0.2">
      <c r="AB146" s="558"/>
    </row>
    <row r="147" spans="28:28" ht="12.75" hidden="1" x14ac:dyDescent="0.2">
      <c r="AB147" s="558"/>
    </row>
    <row r="148" spans="28:28" ht="12.75" hidden="1" x14ac:dyDescent="0.2">
      <c r="AB148" s="558"/>
    </row>
    <row r="149" spans="28:28" ht="12.75" hidden="1" x14ac:dyDescent="0.2">
      <c r="AB149" s="558"/>
    </row>
    <row r="150" spans="28:28" ht="12.75" hidden="1" x14ac:dyDescent="0.2">
      <c r="AB150" s="558"/>
    </row>
    <row r="151" spans="28:28" ht="12.75" hidden="1" x14ac:dyDescent="0.2">
      <c r="AB151" s="558"/>
    </row>
    <row r="152" spans="28:28" ht="12.75" hidden="1" x14ac:dyDescent="0.2">
      <c r="AB152" s="558"/>
    </row>
    <row r="153" spans="28:28" ht="12.75" hidden="1" x14ac:dyDescent="0.2">
      <c r="AB153" s="558"/>
    </row>
    <row r="154" spans="28:28" ht="12.75" hidden="1" x14ac:dyDescent="0.2">
      <c r="AB154" s="558"/>
    </row>
    <row r="155" spans="28:28" ht="12.75" hidden="1" x14ac:dyDescent="0.2">
      <c r="AB155" s="558"/>
    </row>
    <row r="156" spans="28:28" ht="12.75" hidden="1" x14ac:dyDescent="0.2">
      <c r="AB156" s="558"/>
    </row>
    <row r="157" spans="28:28" ht="12.75" hidden="1" x14ac:dyDescent="0.2">
      <c r="AB157" s="558"/>
    </row>
    <row r="158" spans="28:28" ht="12.75" hidden="1" x14ac:dyDescent="0.2">
      <c r="AB158" s="558"/>
    </row>
    <row r="159" spans="28:28" ht="12.75" hidden="1" x14ac:dyDescent="0.2">
      <c r="AB159" s="558"/>
    </row>
    <row r="160" spans="28:28" ht="12.75" hidden="1" x14ac:dyDescent="0.2">
      <c r="AB160" s="558"/>
    </row>
    <row r="161" spans="28:28" ht="12.75" hidden="1" x14ac:dyDescent="0.2">
      <c r="AB161" s="558"/>
    </row>
    <row r="162" spans="28:28" ht="12.75" hidden="1" x14ac:dyDescent="0.2">
      <c r="AB162" s="558"/>
    </row>
    <row r="163" spans="28:28" ht="12.75" hidden="1" x14ac:dyDescent="0.2">
      <c r="AB163" s="558"/>
    </row>
    <row r="164" spans="28:28" ht="12.75" hidden="1" x14ac:dyDescent="0.2">
      <c r="AB164" s="558"/>
    </row>
    <row r="165" spans="28:28" ht="12.75" hidden="1" x14ac:dyDescent="0.2">
      <c r="AB165" s="558"/>
    </row>
    <row r="166" spans="28:28" ht="12.75" hidden="1" x14ac:dyDescent="0.2">
      <c r="AB166" s="558"/>
    </row>
    <row r="167" spans="28:28" ht="12.75" hidden="1" x14ac:dyDescent="0.2">
      <c r="AB167" s="558"/>
    </row>
    <row r="168" spans="28:28" ht="12.75" hidden="1" x14ac:dyDescent="0.2">
      <c r="AB168" s="558"/>
    </row>
    <row r="169" spans="28:28" ht="12.75" hidden="1" x14ac:dyDescent="0.2">
      <c r="AB169" s="558"/>
    </row>
    <row r="170" spans="28:28" ht="12.75" hidden="1" x14ac:dyDescent="0.2">
      <c r="AB170" s="558"/>
    </row>
    <row r="171" spans="28:28" ht="12.75" hidden="1" x14ac:dyDescent="0.2">
      <c r="AB171" s="558"/>
    </row>
    <row r="172" spans="28:28" ht="12.75" hidden="1" x14ac:dyDescent="0.2">
      <c r="AB172" s="558"/>
    </row>
    <row r="173" spans="28:28" ht="12.75" hidden="1" x14ac:dyDescent="0.2">
      <c r="AB173" s="558"/>
    </row>
    <row r="174" spans="28:28" ht="12.75" hidden="1" x14ac:dyDescent="0.2">
      <c r="AB174" s="558"/>
    </row>
    <row r="175" spans="28:28" ht="12.75" x14ac:dyDescent="0.2"/>
    <row r="176" spans="28:28" ht="12.75" customHeight="1" x14ac:dyDescent="0.2"/>
    <row r="177" ht="12.75" customHeight="1" x14ac:dyDescent="0.2"/>
  </sheetData>
  <sheetProtection algorithmName="SHA-512" hashValue="HeVwRVyUUjPS7pFyES61H+LbtT/DsluFD7MSnDNVpa+WRtXkhA93IMymoh3LmqkEJpoPl1FJHyEN5JwNhHvk1A==" saltValue="8EExM67fzz0kAmf2bYfibA==" spinCount="100000" sheet="1" objects="1" scenarios="1" insertColumns="0" insertRows="0"/>
  <dataConsolidate/>
  <mergeCells count="50">
    <mergeCell ref="B9:C9"/>
    <mergeCell ref="B1:C1"/>
    <mergeCell ref="E1:J3"/>
    <mergeCell ref="L1:N2"/>
    <mergeCell ref="P1:S2"/>
    <mergeCell ref="B2:C2"/>
    <mergeCell ref="B3:C3"/>
    <mergeCell ref="P3:P4"/>
    <mergeCell ref="Q3:Q4"/>
    <mergeCell ref="R3:R4"/>
    <mergeCell ref="S3:S4"/>
    <mergeCell ref="B4:C5"/>
    <mergeCell ref="E4:F4"/>
    <mergeCell ref="G4:H4"/>
    <mergeCell ref="I4:J4"/>
    <mergeCell ref="E5:J7"/>
    <mergeCell ref="B6:C6"/>
    <mergeCell ref="P6:S7"/>
    <mergeCell ref="B7:C7"/>
    <mergeCell ref="B8:C8"/>
    <mergeCell ref="E8:J8"/>
    <mergeCell ref="K8:Q8"/>
    <mergeCell ref="R8:X8"/>
    <mergeCell ref="BC8:BD8"/>
    <mergeCell ref="E9:J9"/>
    <mergeCell ref="K9:Q9"/>
    <mergeCell ref="R9:X9"/>
    <mergeCell ref="Y9:AE9"/>
    <mergeCell ref="AF9:AL9"/>
    <mergeCell ref="Y8:AE8"/>
    <mergeCell ref="AF8:AL8"/>
    <mergeCell ref="AU8:AV8"/>
    <mergeCell ref="AW8:AX8"/>
    <mergeCell ref="AY8:AZ8"/>
    <mergeCell ref="BA8:BB8"/>
    <mergeCell ref="A69:D69"/>
    <mergeCell ref="A29:D29"/>
    <mergeCell ref="A30:D30"/>
    <mergeCell ref="E31:J31"/>
    <mergeCell ref="K31:Q31"/>
    <mergeCell ref="AF31:AL31"/>
    <mergeCell ref="A62:D64"/>
    <mergeCell ref="A68:D68"/>
    <mergeCell ref="R31:X31"/>
    <mergeCell ref="Y31:AE31"/>
    <mergeCell ref="A70:D70"/>
    <mergeCell ref="A74:D74"/>
    <mergeCell ref="A75:D85"/>
    <mergeCell ref="E75:J85"/>
    <mergeCell ref="K75:Q85"/>
  </mergeCells>
  <conditionalFormatting sqref="E19:E25 G19:G25 F19:F27 E11:G18">
    <cfRule type="expression" dxfId="191" priority="17">
      <formula>AND($E11&gt;0, SUM($F11:$G11)&gt;0)</formula>
    </cfRule>
  </conditionalFormatting>
  <conditionalFormatting sqref="M18:N20 L21:N25 L11:N17">
    <cfRule type="expression" dxfId="190" priority="16">
      <formula>AND($L11&gt;0, SUM($M11:$N11)&gt;0)</formula>
    </cfRule>
  </conditionalFormatting>
  <conditionalFormatting sqref="T18:U21 S22:U25 S11:U17">
    <cfRule type="expression" dxfId="189" priority="15">
      <formula>AND($S11&gt;0, SUM($T11:$U11)&gt;0)</formula>
    </cfRule>
  </conditionalFormatting>
  <conditionalFormatting sqref="AA18:AB20 Z21:AB25 Z11:AB17">
    <cfRule type="expression" dxfId="188" priority="14">
      <formula>AND($Z11&gt;0, SUM($AA11:$AB11)&gt;0)</formula>
    </cfRule>
  </conditionalFormatting>
  <conditionalFormatting sqref="AH18:AI20 AG21:AI25 AG11:AI17">
    <cfRule type="expression" dxfId="187" priority="13">
      <formula>AND($AG11&gt;0, SUM($AH11:$AI11)&gt;0)</formula>
    </cfRule>
  </conditionalFormatting>
  <conditionalFormatting sqref="E26:E27 G26:G27">
    <cfRule type="expression" dxfId="186" priority="12">
      <formula>AND($E26&gt;0, SUM($F26:$G26)&gt;0)</formula>
    </cfRule>
  </conditionalFormatting>
  <conditionalFormatting sqref="L26:N27">
    <cfRule type="expression" dxfId="185" priority="11">
      <formula>AND($L26&gt;0, SUM($M26:$N26)&gt;0)</formula>
    </cfRule>
  </conditionalFormatting>
  <conditionalFormatting sqref="S26:U27">
    <cfRule type="expression" dxfId="184" priority="10">
      <formula>AND($S26&gt;0, SUM($T26:$U26)&gt;0)</formula>
    </cfRule>
  </conditionalFormatting>
  <conditionalFormatting sqref="Z26:AB27">
    <cfRule type="expression" dxfId="183" priority="9">
      <formula>AND($Z26&gt;0, SUM($AA26:$AB26)&gt;0)</formula>
    </cfRule>
  </conditionalFormatting>
  <conditionalFormatting sqref="AG26:AI27">
    <cfRule type="expression" dxfId="182" priority="8">
      <formula>AND($AG26&gt;0, SUM($AH26:$AI26)&gt;0)</formula>
    </cfRule>
  </conditionalFormatting>
  <conditionalFormatting sqref="Z18:Z20 AG18:AG20 L18:L20 S18:S20">
    <cfRule type="expression" dxfId="181" priority="7">
      <formula>AND($E18&gt;0, SUM($F18:$G18)&gt;0)</formula>
    </cfRule>
  </conditionalFormatting>
  <conditionalFormatting sqref="S21">
    <cfRule type="expression" dxfId="180" priority="6">
      <formula>AND($E21&gt;0, SUM($F21:$G21)&gt;0)</formula>
    </cfRule>
  </conditionalFormatting>
  <conditionalFormatting sqref="O11:O27">
    <cfRule type="expression" dxfId="179" priority="5">
      <formula>$AM11=0</formula>
    </cfRule>
  </conditionalFormatting>
  <conditionalFormatting sqref="V11:V27">
    <cfRule type="expression" dxfId="178" priority="4">
      <formula>$AN11=0</formula>
    </cfRule>
  </conditionalFormatting>
  <conditionalFormatting sqref="AC11:AC27">
    <cfRule type="expression" dxfId="177" priority="3">
      <formula>$AO11=0</formula>
    </cfRule>
  </conditionalFormatting>
  <conditionalFormatting sqref="AJ11:AJ27">
    <cfRule type="expression" dxfId="176" priority="2">
      <formula>$AP11=0</formula>
    </cfRule>
  </conditionalFormatting>
  <conditionalFormatting sqref="K11:K27 R11:R27 Y11:Y27 AF11:AF27">
    <cfRule type="cellIs" dxfId="175" priority="1" operator="greaterThan">
      <formula>187000</formula>
    </cfRule>
  </conditionalFormatting>
  <dataValidations count="10">
    <dataValidation type="list" errorStyle="warning" allowBlank="1" showErrorMessage="1" sqref="B11:B27">
      <formula1>$L$3:$L$7</formula1>
    </dataValidation>
    <dataValidation errorStyle="information" allowBlank="1" showInputMessage="1" showErrorMessage="1" errorTitle="WARNING" error="Only override calculated formula for anticipated promotions with high confidence, or salary cap reaches. Base salary calculation already includes merit increases_x000a_" promptTitle="WARNING" prompt="Only override calculated formula for anticipated promotions with high confidence, or salary cap reaches. Base salary calculation already includes merit increases" sqref="K11:K27 AF11:AF27 R11:R27 Y11:Y27"/>
    <dataValidation type="decimal" allowBlank="1" showInputMessage="1" showErrorMessage="1" error="Cannot exceed 3 months" sqref="G11:G27 AB11:AB27 U11:U27 N11:N27 AI11:AI27">
      <formula1>0</formula1>
      <formula2>3</formula2>
    </dataValidation>
    <dataValidation type="decimal" allowBlank="1" showInputMessage="1" showErrorMessage="1" error="Cannot exceed 12 months" sqref="S11:S27 E11:E27 Z11:Z27 AG11:AG27 L11:L27">
      <formula1>0</formula1>
      <formula2>12</formula2>
    </dataValidation>
    <dataValidation type="decimal" allowBlank="1" showInputMessage="1" showErrorMessage="1" error="Cannot exceed 9 months" sqref="AA11:AA27 AH11:AH27 T11:T27 F11:F27 M11:M27">
      <formula1>0</formula1>
      <formula2>9</formula2>
    </dataValidation>
    <dataValidation type="list" allowBlank="1" showInputMessage="1" showErrorMessage="1" sqref="D11:D27">
      <formula1>"0%,1%, 2%, 3%"</formula1>
    </dataValidation>
    <dataValidation type="decimal" errorStyle="warning" allowBlank="1" showInputMessage="1" showErrorMessage="1" error="NIH Salary cap is $187,000 (effective 1/8/17) and BU Minimum for post-doc salary is $47,500" sqref="C11:C27">
      <formula1>47500</formula1>
      <formula2>187000</formula2>
    </dataValidation>
    <dataValidation errorStyle="warning" allowBlank="1" showErrorMessage="1" sqref="A12:A17"/>
    <dataValidation type="list" allowBlank="1" showInputMessage="1" showErrorMessage="1" sqref="V66:V67 AJ66:AJ67 O66:O67 AC66:AC67 H66:H67">
      <formula1>"65.0%, 64.5%, 63.7%, 39.0%, 38.0%, 36.3%, 26.0%, 8.0%, 0.0%"</formula1>
    </dataValidation>
    <dataValidation type="date" allowBlank="1" showInputMessage="1" showErrorMessage="1" sqref="B6:C7">
      <formula1>1</formula1>
      <formula2>73415</formula2>
    </dataValidation>
  </dataValidations>
  <hyperlinks>
    <hyperlink ref="A67" r:id="rId1"/>
  </hyperlinks>
  <pageMargins left="0.7" right="0.7" top="0.75" bottom="0.75" header="0.3" footer="0.3"/>
  <pageSetup orientation="landscape" r:id="rId2"/>
  <ignoredErrors>
    <ignoredError sqref="I11:I27 P11:P27 R11:R27 W11:W27 Y11:Y27 AD11:AD27 AF11:AF27 AK11:AK27 AK10 AF10 AD10 Y10 W10 R10 J10:O10 H10 P10 I10 A10:G10 Q10 S10:V10 X10 Z10:AC10 AE10 AG10:AJ10 AL10:AQ10" calculatedColumn="1"/>
  </ignoredErrors>
  <drawing r:id="rId3"/>
  <tableParts count="3">
    <tablePart r:id="rId4"/>
    <tablePart r:id="rId5"/>
    <tablePart r:id="rId6"/>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3</vt:i4>
      </vt:variant>
    </vt:vector>
  </HeadingPairs>
  <TitlesOfParts>
    <vt:vector size="10" baseType="lpstr">
      <vt:lpstr>FEDERAL</vt:lpstr>
      <vt:lpstr>Sheet1</vt:lpstr>
      <vt:lpstr>Non Federal Budget Summary</vt:lpstr>
      <vt:lpstr>Non Federal Detail</vt:lpstr>
      <vt:lpstr>SubAwards</vt:lpstr>
      <vt:lpstr>Travel Details</vt:lpstr>
      <vt:lpstr>Non Federal Cost Share</vt:lpstr>
      <vt:lpstr>'Non Federal Cost Share'!Fringe</vt:lpstr>
      <vt:lpstr>Fringe</vt:lpstr>
      <vt:lpstr>'Non Federal Budget Summary'!Print_Area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Demarsico, Casey</dc:creator>
  <cp:lastModifiedBy>Demarsico, Casey</cp:lastModifiedBy>
  <cp:lastPrinted>2017-04-20T20:40:34Z</cp:lastPrinted>
  <dcterms:created xsi:type="dcterms:W3CDTF">2011-09-22T19:29:42Z</dcterms:created>
  <dcterms:modified xsi:type="dcterms:W3CDTF">2017-04-28T16:40:46Z</dcterms:modified>
</cp:coreProperties>
</file>