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hadjiat/Desktop/"/>
    </mc:Choice>
  </mc:AlternateContent>
  <xr:revisionPtr revIDLastSave="0" documentId="8_{DAA2F953-363A-A341-94C3-7FBF2283E2AB}" xr6:coauthVersionLast="47" xr6:coauthVersionMax="47" xr10:uidLastSave="{00000000-0000-0000-0000-000000000000}"/>
  <bookViews>
    <workbookView xWindow="0" yWindow="500" windowWidth="23500" windowHeight="12060" xr2:uid="{0F6BC9E6-7C22-434F-82FE-C5066A008E6C}"/>
  </bookViews>
  <sheets>
    <sheet name="Non-Industry July2024-June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1" i="1" l="1"/>
  <c r="M101" i="1"/>
  <c r="C98" i="1"/>
  <c r="T98" i="1" s="1"/>
  <c r="C97" i="1"/>
  <c r="T97" i="1" s="1"/>
  <c r="C94" i="1"/>
  <c r="T94" i="1" s="1"/>
  <c r="C93" i="1"/>
  <c r="T93" i="1" s="1"/>
  <c r="C92" i="1"/>
  <c r="T92" i="1" s="1"/>
  <c r="C91" i="1"/>
  <c r="T91" i="1" s="1"/>
  <c r="C90" i="1"/>
  <c r="T90" i="1" s="1"/>
  <c r="C89" i="1"/>
  <c r="T89" i="1" s="1"/>
  <c r="C88" i="1"/>
  <c r="T88" i="1" s="1"/>
  <c r="C87" i="1"/>
  <c r="T87" i="1" s="1"/>
  <c r="C86" i="1"/>
  <c r="T86" i="1" s="1"/>
  <c r="C85" i="1"/>
  <c r="T85" i="1" s="1"/>
  <c r="C84" i="1"/>
  <c r="T84" i="1" s="1"/>
  <c r="C81" i="1"/>
  <c r="T81" i="1" s="1"/>
  <c r="C80" i="1"/>
  <c r="T80" i="1" s="1"/>
  <c r="C79" i="1"/>
  <c r="T79" i="1" s="1"/>
  <c r="C78" i="1"/>
  <c r="T78" i="1" s="1"/>
  <c r="T76" i="1"/>
  <c r="C75" i="1"/>
  <c r="C74" i="1"/>
  <c r="C71" i="1"/>
  <c r="C68" i="1"/>
  <c r="T68" i="1" s="1"/>
  <c r="C67" i="1"/>
  <c r="T67" i="1" s="1"/>
  <c r="C65" i="1"/>
  <c r="T65" i="1" s="1"/>
  <c r="C64" i="1"/>
  <c r="T64" i="1" s="1"/>
  <c r="C63" i="1"/>
  <c r="T63" i="1" s="1"/>
  <c r="T69" i="1" s="1"/>
  <c r="T60" i="1"/>
  <c r="C60" i="1"/>
  <c r="R104" i="1" s="1"/>
  <c r="C59" i="1"/>
  <c r="T59" i="1" s="1"/>
  <c r="C58" i="1"/>
  <c r="L102" i="1" s="1"/>
  <c r="C57" i="1"/>
  <c r="T57" i="1" s="1"/>
  <c r="C56" i="1"/>
  <c r="C53" i="1"/>
  <c r="T53" i="1" s="1"/>
  <c r="C52" i="1"/>
  <c r="T52" i="1" s="1"/>
  <c r="C51" i="1"/>
  <c r="T51" i="1" s="1"/>
  <c r="C50" i="1"/>
  <c r="T50" i="1" s="1"/>
  <c r="C49" i="1"/>
  <c r="T49" i="1" s="1"/>
  <c r="C48" i="1"/>
  <c r="T48" i="1" s="1"/>
  <c r="C47" i="1"/>
  <c r="T47" i="1" s="1"/>
  <c r="C46" i="1"/>
  <c r="T46" i="1" s="1"/>
  <c r="C45" i="1"/>
  <c r="T45" i="1" s="1"/>
  <c r="C44" i="1"/>
  <c r="S103" i="1" s="1"/>
  <c r="C43" i="1"/>
  <c r="T43" i="1" s="1"/>
  <c r="C42" i="1"/>
  <c r="T42" i="1" s="1"/>
  <c r="C41" i="1"/>
  <c r="T41" i="1" s="1"/>
  <c r="C40" i="1"/>
  <c r="T40" i="1" s="1"/>
  <c r="C39" i="1"/>
  <c r="T39" i="1" s="1"/>
  <c r="C38" i="1"/>
  <c r="T38" i="1" s="1"/>
  <c r="C37" i="1"/>
  <c r="T37" i="1" s="1"/>
  <c r="C36" i="1"/>
  <c r="T36" i="1" s="1"/>
  <c r="C35" i="1"/>
  <c r="T35" i="1" s="1"/>
  <c r="C34" i="1"/>
  <c r="T34" i="1" s="1"/>
  <c r="C33" i="1"/>
  <c r="T33" i="1" s="1"/>
  <c r="C32" i="1"/>
  <c r="T32" i="1" s="1"/>
  <c r="C31" i="1"/>
  <c r="T31" i="1" s="1"/>
  <c r="C30" i="1"/>
  <c r="T30" i="1" s="1"/>
  <c r="C29" i="1"/>
  <c r="T29" i="1" s="1"/>
  <c r="C28" i="1"/>
  <c r="T28" i="1" s="1"/>
  <c r="C27" i="1"/>
  <c r="T27" i="1" s="1"/>
  <c r="C26" i="1"/>
  <c r="T26" i="1" s="1"/>
  <c r="C25" i="1"/>
  <c r="T25" i="1" s="1"/>
  <c r="C24" i="1"/>
  <c r="T24" i="1" s="1"/>
  <c r="C21" i="1"/>
  <c r="T21" i="1" s="1"/>
  <c r="B21" i="1"/>
  <c r="C20" i="1"/>
  <c r="T20" i="1" s="1"/>
  <c r="B20" i="1"/>
  <c r="C19" i="1"/>
  <c r="R101" i="1" s="1"/>
  <c r="B19" i="1"/>
  <c r="T16" i="1"/>
  <c r="C16" i="1"/>
  <c r="O100" i="1" s="1"/>
  <c r="B16" i="1"/>
  <c r="C15" i="1"/>
  <c r="T15" i="1" s="1"/>
  <c r="B15" i="1"/>
  <c r="C14" i="1"/>
  <c r="B14" i="1"/>
  <c r="C12" i="1"/>
  <c r="T12" i="1" s="1"/>
  <c r="B12" i="1"/>
  <c r="C11" i="1"/>
  <c r="T11" i="1" s="1"/>
  <c r="B11" i="1"/>
  <c r="G102" i="1" l="1"/>
  <c r="P102" i="1"/>
  <c r="H102" i="1"/>
  <c r="Q102" i="1"/>
  <c r="I102" i="1"/>
  <c r="R102" i="1"/>
  <c r="J102" i="1"/>
  <c r="S102" i="1"/>
  <c r="K102" i="1"/>
  <c r="N103" i="1"/>
  <c r="M102" i="1"/>
  <c r="O103" i="1"/>
  <c r="E102" i="1"/>
  <c r="N102" i="1"/>
  <c r="R103" i="1"/>
  <c r="F102" i="1"/>
  <c r="O102" i="1"/>
  <c r="T95" i="1"/>
  <c r="D99" i="1"/>
  <c r="O101" i="1"/>
  <c r="O99" i="1" s="1"/>
  <c r="T71" i="1"/>
  <c r="T72" i="1" s="1"/>
  <c r="P101" i="1"/>
  <c r="N104" i="1"/>
  <c r="Q101" i="1"/>
  <c r="E103" i="1"/>
  <c r="M103" i="1"/>
  <c r="L103" i="1"/>
  <c r="K103" i="1"/>
  <c r="J103" i="1"/>
  <c r="I103" i="1"/>
  <c r="H103" i="1"/>
  <c r="F101" i="1"/>
  <c r="G103" i="1"/>
  <c r="E101" i="1"/>
  <c r="F103" i="1"/>
  <c r="S101" i="1"/>
  <c r="P103" i="1"/>
  <c r="T54" i="1"/>
  <c r="T44" i="1"/>
  <c r="S104" i="1"/>
  <c r="I104" i="1"/>
  <c r="H104" i="1"/>
  <c r="G104" i="1"/>
  <c r="F104" i="1"/>
  <c r="Q103" i="1"/>
  <c r="K101" i="1"/>
  <c r="J101" i="1"/>
  <c r="I101" i="1"/>
  <c r="H101" i="1"/>
  <c r="G101" i="1"/>
  <c r="T82" i="1"/>
  <c r="K100" i="1"/>
  <c r="J100" i="1"/>
  <c r="L100" i="1"/>
  <c r="L99" i="1" s="1"/>
  <c r="M100" i="1"/>
  <c r="E104" i="1"/>
  <c r="N100" i="1"/>
  <c r="O104" i="1"/>
  <c r="P104" i="1"/>
  <c r="E100" i="1"/>
  <c r="S100" i="1"/>
  <c r="R100" i="1"/>
  <c r="R99" i="1" s="1"/>
  <c r="P100" i="1"/>
  <c r="Q104" i="1"/>
  <c r="Q100" i="1"/>
  <c r="T19" i="1"/>
  <c r="T22" i="1" s="1"/>
  <c r="L101" i="1"/>
  <c r="F100" i="1"/>
  <c r="F99" i="1" s="1"/>
  <c r="J104" i="1"/>
  <c r="T14" i="1"/>
  <c r="T17" i="1" s="1"/>
  <c r="T105" i="1" s="1"/>
  <c r="T56" i="1"/>
  <c r="T61" i="1" s="1"/>
  <c r="G100" i="1"/>
  <c r="G99" i="1" s="1"/>
  <c r="K104" i="1"/>
  <c r="H100" i="1"/>
  <c r="L104" i="1"/>
  <c r="I100" i="1"/>
  <c r="M104" i="1"/>
  <c r="M99" i="1" l="1"/>
  <c r="K99" i="1"/>
  <c r="Q99" i="1"/>
  <c r="P99" i="1"/>
  <c r="S99" i="1"/>
  <c r="I99" i="1"/>
  <c r="E99" i="1"/>
  <c r="H99" i="1"/>
  <c r="N99" i="1"/>
  <c r="J99" i="1"/>
  <c r="C111" i="1" l="1"/>
  <c r="C109" i="1"/>
  <c r="C112" i="1" s="1"/>
  <c r="C1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Tran, Anh</author>
  </authors>
  <commentList>
    <comment ref="C113" authorId="0" shapeId="0" xr:uid="{46492743-5F03-45AA-9DD1-71993563C3C7}">
      <text>
        <r>
          <rPr>
            <b/>
            <sz val="9"/>
            <color indexed="81"/>
            <rFont val="Tahoma"/>
            <family val="2"/>
          </rPr>
          <t>Tran, Anh:</t>
        </r>
        <r>
          <rPr>
            <sz val="9"/>
            <color indexed="81"/>
            <rFont val="Tahoma"/>
            <family val="2"/>
          </rPr>
          <t xml:space="preserve">
Includes Implementation fee, if the protocol is implemented in GCRU during the period of this worksheet.</t>
        </r>
      </text>
    </comment>
  </commentList>
</comments>
</file>

<file path=xl/sharedStrings.xml><?xml version="1.0" encoding="utf-8"?>
<sst xmlns="http://schemas.openxmlformats.org/spreadsheetml/2006/main" count="111" uniqueCount="107">
  <si>
    <t>BUDGET FOR GCRU SERVICES</t>
  </si>
  <si>
    <r>
      <t xml:space="preserve">STUDY TITLE: </t>
    </r>
    <r>
      <rPr>
        <sz val="14"/>
        <color theme="1"/>
        <rFont val="Calibri"/>
        <family val="2"/>
        <scheme val="minor"/>
      </rPr>
      <t xml:space="preserve"> </t>
    </r>
  </si>
  <si>
    <r>
      <t>BU IRB #:</t>
    </r>
    <r>
      <rPr>
        <sz val="14"/>
        <color theme="1"/>
        <rFont val="Calibri"/>
        <family val="2"/>
        <scheme val="minor"/>
      </rPr>
      <t xml:space="preserve"> </t>
    </r>
  </si>
  <si>
    <t xml:space="preserve">PROTOCOL VERSION: </t>
  </si>
  <si>
    <t xml:space="preserve">LAB MANUAL VERSION: </t>
  </si>
  <si>
    <t xml:space="preserve">PRINCIPAL INVESTIGATOR: </t>
  </si>
  <si>
    <t xml:space="preserve">COORDINATOR: </t>
  </si>
  <si>
    <t xml:space="preserve">MEDICATION ROUTE: </t>
  </si>
  <si>
    <t xml:space="preserve">LOCATION: </t>
  </si>
  <si>
    <t>SERVICE</t>
  </si>
  <si>
    <t>NON-INDUSTRY RATES</t>
  </si>
  <si>
    <t>Cost</t>
  </si>
  <si>
    <t>EMERGENCY</t>
  </si>
  <si>
    <t>Total</t>
  </si>
  <si>
    <t>REGISTRATION SERVICES</t>
  </si>
  <si>
    <t>Total Registration-Flat One-Time Fee based on need</t>
  </si>
  <si>
    <t>STUDY-SPECIFIC SET-UP</t>
  </si>
  <si>
    <t>CLINICAL RESEARCH IMPLEMENATION</t>
  </si>
  <si>
    <t>Vital signs BP HR RR and Temp</t>
  </si>
  <si>
    <t>Postural vital signs (Blood Pressure &amp; Heart Rate)</t>
  </si>
  <si>
    <t>O2 saturation</t>
  </si>
  <si>
    <t>Height, Weight/other body measurements</t>
  </si>
  <si>
    <t>Nasal/nasopharyngeal/oropharyngeal swab</t>
  </si>
  <si>
    <t>Phlebotomy</t>
  </si>
  <si>
    <t xml:space="preserve">Blood glucose check </t>
  </si>
  <si>
    <t>ECG (single or triplicate 1 min or less apart)</t>
  </si>
  <si>
    <t>Each additional ECG  &gt;1 min apart from initial ECG</t>
  </si>
  <si>
    <t>IV placement (per line); includes 1 blood draw</t>
  </si>
  <si>
    <t>Blood draw from IV site - each time point</t>
  </si>
  <si>
    <t>Administer IV medication (&lt; 4 hr) including 1 set of pre-dose vitals: BP HR RR Temp</t>
  </si>
  <si>
    <t>Administer IV medication (&gt; 4 hr) including 1 set of pre-dose vitals: BP HR RR Temp</t>
  </si>
  <si>
    <t>Administer IM medication (per dose)</t>
  </si>
  <si>
    <t>Administer SC medication (per dose)</t>
  </si>
  <si>
    <r>
      <t xml:space="preserve">Participant observation by GCRU staff, covering for study personnel,  </t>
    </r>
    <r>
      <rPr>
        <b/>
        <sz val="11"/>
        <color rgb="FFFF0000"/>
        <rFont val="Calibri"/>
        <family val="2"/>
        <scheme val="minor"/>
      </rPr>
      <t>per 30 minutes</t>
    </r>
  </si>
  <si>
    <r>
      <t xml:space="preserve">Participant observation as required by study protocol, </t>
    </r>
    <r>
      <rPr>
        <b/>
        <sz val="11"/>
        <color rgb="FFFF0000"/>
        <rFont val="Calibri"/>
        <family val="2"/>
        <scheme val="minor"/>
      </rPr>
      <t>per 30 minutes</t>
    </r>
  </si>
  <si>
    <t>Nursing clinical assessment including 1 set of vitals: BP HR RR O2</t>
  </si>
  <si>
    <r>
      <t xml:space="preserve">Participant medication instruction, assessments or Testing by Registered Nurse </t>
    </r>
    <r>
      <rPr>
        <b/>
        <sz val="11"/>
        <color rgb="FFFF0000"/>
        <rFont val="Calibri"/>
        <family val="2"/>
        <scheme val="minor"/>
      </rPr>
      <t>per 30 minutes</t>
    </r>
  </si>
  <si>
    <r>
      <t xml:space="preserve">Testing or assessment by Practice assistant </t>
    </r>
    <r>
      <rPr>
        <b/>
        <sz val="11"/>
        <color rgb="FFFF0000"/>
        <rFont val="Calibri"/>
        <family val="2"/>
        <scheme val="minor"/>
      </rPr>
      <t>per 30 minutes</t>
    </r>
  </si>
  <si>
    <t xml:space="preserve">Urine pregnancy test  </t>
  </si>
  <si>
    <t>Urine analysis (dipstick)</t>
  </si>
  <si>
    <t>Urine toxicology</t>
  </si>
  <si>
    <t>Bladder scan</t>
  </si>
  <si>
    <t>DEXA</t>
  </si>
  <si>
    <t>EXTREME CT SCAN</t>
  </si>
  <si>
    <t xml:space="preserve">Skin, fat, muscle biopsy </t>
  </si>
  <si>
    <t>Lumbar puncture (includes 1 set of vitals: BP HR RR Temp)</t>
  </si>
  <si>
    <r>
      <t>Surcharge after hours-1 GCRU RN</t>
    </r>
    <r>
      <rPr>
        <b/>
        <sz val="11"/>
        <color rgb="FFFF0000"/>
        <rFont val="Calibri"/>
        <family val="2"/>
        <scheme val="minor"/>
      </rPr>
      <t xml:space="preserve">  per hour</t>
    </r>
  </si>
  <si>
    <r>
      <t xml:space="preserve">Traveling to off-BUMC-campus site (service not included) </t>
    </r>
    <r>
      <rPr>
        <b/>
        <sz val="11"/>
        <color rgb="FFFF0000"/>
        <rFont val="Calibri"/>
        <family val="2"/>
        <scheme val="minor"/>
      </rPr>
      <t>per 30 minutes</t>
    </r>
  </si>
  <si>
    <t>Total Clinical Costs</t>
  </si>
  <si>
    <t>LAB</t>
  </si>
  <si>
    <r>
      <t>Lab set up</t>
    </r>
    <r>
      <rPr>
        <b/>
        <sz val="11"/>
        <color rgb="FFFF0000"/>
        <rFont val="Calibri"/>
        <family val="2"/>
        <scheme val="minor"/>
      </rPr>
      <t xml:space="preserve">  per hour</t>
    </r>
  </si>
  <si>
    <r>
      <t>Lab processing ( e.g. centrifugation, aliquoting, packing for shipment)</t>
    </r>
    <r>
      <rPr>
        <b/>
        <sz val="11"/>
        <color rgb="FFFF0000"/>
        <rFont val="Calibri"/>
        <family val="2"/>
        <scheme val="minor"/>
      </rPr>
      <t xml:space="preserve"> per hour</t>
    </r>
  </si>
  <si>
    <r>
      <t>Lab shipment (with dry ice)</t>
    </r>
    <r>
      <rPr>
        <b/>
        <sz val="11"/>
        <color rgb="FFFF0000"/>
        <rFont val="Calibri"/>
        <family val="2"/>
        <scheme val="minor"/>
      </rPr>
      <t>per case</t>
    </r>
  </si>
  <si>
    <r>
      <t>Transport samples to BMC Lab Med</t>
    </r>
    <r>
      <rPr>
        <i/>
        <sz val="11"/>
        <color theme="1"/>
        <rFont val="Calibri"/>
        <family val="2"/>
        <scheme val="minor"/>
      </rPr>
      <t xml:space="preserve"> (if done by GCRU staff)</t>
    </r>
  </si>
  <si>
    <r>
      <t xml:space="preserve">Other study specific specialized activities </t>
    </r>
    <r>
      <rPr>
        <i/>
        <sz val="9"/>
        <color theme="1"/>
        <rFont val="Calibri"/>
        <family val="2"/>
        <scheme val="minor"/>
      </rPr>
      <t>(pricing will include an</t>
    </r>
    <r>
      <rPr>
        <b/>
        <i/>
        <sz val="9"/>
        <color rgb="FFFF0000"/>
        <rFont val="Calibri"/>
        <family val="2"/>
        <scheme val="minor"/>
      </rPr>
      <t xml:space="preserve"> hourly rate</t>
    </r>
    <r>
      <rPr>
        <i/>
        <sz val="9"/>
        <color theme="1"/>
        <rFont val="Calibri"/>
        <family val="2"/>
        <scheme val="minor"/>
      </rPr>
      <t xml:space="preserve"> for staff training and procedure)</t>
    </r>
  </si>
  <si>
    <t>Total Lab Costs</t>
  </si>
  <si>
    <t>BIOREPOSITORY STORAGE AND MAINTENANCE</t>
  </si>
  <si>
    <r>
      <rPr>
        <sz val="11"/>
        <color theme="1"/>
        <rFont val="Calibri"/>
        <family val="2"/>
        <scheme val="minor"/>
      </rPr>
      <t>Maintenance and pulling requested samples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 per 30 minutes</t>
    </r>
  </si>
  <si>
    <t>Monitoring study-owned freezer</t>
  </si>
  <si>
    <r>
      <t xml:space="preserve">Emergency sample transfer (i.e. freezer malfunction) </t>
    </r>
    <r>
      <rPr>
        <b/>
        <sz val="11"/>
        <color rgb="FFFF0000"/>
        <rFont val="Calibri"/>
        <family val="2"/>
        <scheme val="minor"/>
      </rPr>
      <t>per 30 minutes</t>
    </r>
  </si>
  <si>
    <r>
      <rPr>
        <b/>
        <sz val="11"/>
        <color rgb="FFFF0000"/>
        <rFont val="Calibri"/>
        <family val="2"/>
        <scheme val="minor"/>
      </rPr>
      <t>Monthly</t>
    </r>
    <r>
      <rPr>
        <sz val="11"/>
        <color theme="1"/>
        <rFont val="Calibri"/>
        <family val="2"/>
        <scheme val="minor"/>
      </rPr>
      <t xml:space="preserve"> Storage fee Cost share or using CTSI/GCRU freezer</t>
    </r>
  </si>
  <si>
    <t xml:space="preserve">     1-6 cryovial box(es)</t>
  </si>
  <si>
    <t xml:space="preserve">     Each additional cryovial box starting at the 7th box</t>
  </si>
  <si>
    <t>Total Biorepository Costs</t>
  </si>
  <si>
    <t>CLINICAL PRACTICE ASSISTANT AND RESEARCH ADMINISTRATIVE SUPPORT</t>
  </si>
  <si>
    <t>Per hour</t>
  </si>
  <si>
    <t>Total clinical practice assistant and research administrative support</t>
  </si>
  <si>
    <t>CPR TRAINING AND CERTIFICATION</t>
  </si>
  <si>
    <t>Recertification</t>
  </si>
  <si>
    <t>-</t>
  </si>
  <si>
    <t>New certification</t>
  </si>
  <si>
    <t>Total CPR Certification Costs</t>
  </si>
  <si>
    <t>PHLEBOTOMY TRAINING (theory and practicum national certification fee not included)</t>
  </si>
  <si>
    <t>New certification  WITH ACA CERTIFICATION</t>
  </si>
  <si>
    <t>New certification Research personnel only</t>
  </si>
  <si>
    <t>Refresher/Self paced</t>
  </si>
  <si>
    <t>Laboratory processing and sample handling</t>
  </si>
  <si>
    <t>Total Phlebotomy Training Costs</t>
  </si>
  <si>
    <t>RESEARCH NAVIGATOR SERVICES</t>
  </si>
  <si>
    <r>
      <t xml:space="preserve">IRB and GCRU application completion,submission, regulatory </t>
    </r>
    <r>
      <rPr>
        <sz val="11"/>
        <color theme="1"/>
        <rFont val="Calibri"/>
        <family val="2"/>
        <scheme val="minor"/>
      </rPr>
      <t>binder set up, SIV coordination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per hour</t>
    </r>
  </si>
  <si>
    <r>
      <t xml:space="preserve">Translation: </t>
    </r>
    <r>
      <rPr>
        <sz val="11"/>
        <color theme="1"/>
        <rFont val="Calibri"/>
        <family val="2"/>
        <scheme val="minor"/>
      </rPr>
      <t>Spanish - per word</t>
    </r>
  </si>
  <si>
    <r>
      <t xml:space="preserve">Translation: </t>
    </r>
    <r>
      <rPr>
        <sz val="11"/>
        <color theme="1"/>
        <rFont val="Calibri"/>
        <family val="2"/>
        <scheme val="minor"/>
      </rPr>
      <t>Haitian Creole - per word</t>
    </r>
  </si>
  <si>
    <r>
      <t xml:space="preserve">Interpretation: </t>
    </r>
    <r>
      <rPr>
        <sz val="11"/>
        <color theme="1"/>
        <rFont val="Calibri"/>
        <family val="2"/>
        <scheme val="minor"/>
      </rPr>
      <t>Spanish or Haitian Creole - per hour</t>
    </r>
  </si>
  <si>
    <r>
      <t xml:space="preserve">Consenting  and Questionnaire per participant(assistance with process </t>
    </r>
    <r>
      <rPr>
        <b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interpretation support)</t>
    </r>
  </si>
  <si>
    <r>
      <t xml:space="preserve">Consenting and Questionnaire per participant (assistance with process </t>
    </r>
    <r>
      <rPr>
        <b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interpretation support)</t>
    </r>
  </si>
  <si>
    <t>Screening per participant (med hx, demographics, review EMR)</t>
  </si>
  <si>
    <t>Randomization per participant-data entry and coordinating with IPS, PI and floor Nurse</t>
  </si>
  <si>
    <t>Daily Clinical data collection and data entry in study specific system during hospitalization per participants</t>
  </si>
  <si>
    <t>Data entry for follow up visits-per participant per visits</t>
  </si>
  <si>
    <t>Daily Querie resolutions-per protocol</t>
  </si>
  <si>
    <t>Total Other Services</t>
  </si>
  <si>
    <t>Consults pre implementation(initial 1 hour consult free)</t>
  </si>
  <si>
    <t>Additional consults per hour</t>
  </si>
  <si>
    <r>
      <rPr>
        <b/>
        <sz val="11"/>
        <color theme="1"/>
        <rFont val="Calibri"/>
        <family val="2"/>
        <scheme val="minor"/>
      </rPr>
      <t>GCRU</t>
    </r>
    <r>
      <rPr>
        <sz val="11"/>
        <color theme="1"/>
        <rFont val="Calibri"/>
        <family val="2"/>
        <scheme val="minor"/>
      </rPr>
      <t xml:space="preserve"> services </t>
    </r>
    <r>
      <rPr>
        <b/>
        <sz val="11"/>
        <color theme="1"/>
        <rFont val="Calibri"/>
        <family val="2"/>
        <scheme val="minor"/>
      </rPr>
      <t xml:space="preserve">WEEKEND AND HOLIDAY flat fee </t>
    </r>
    <r>
      <rPr>
        <b/>
        <sz val="11"/>
        <color rgb="FFFF0000"/>
        <rFont val="Calibri"/>
        <family val="2"/>
        <scheme val="minor"/>
      </rPr>
      <t>(per participant)</t>
    </r>
    <r>
      <rPr>
        <sz val="11"/>
        <color theme="1"/>
        <rFont val="Calibri"/>
        <family val="2"/>
        <scheme val="minor"/>
      </rPr>
      <t xml:space="preserve"> (Navigator services, Registration and set up fees not included)</t>
    </r>
  </si>
  <si>
    <t>Total Clinical Cost per Visit per participant excluding pregnancy test</t>
  </si>
  <si>
    <t>- Total Registration cost per Visit</t>
  </si>
  <si>
    <t>- Total Nursing cost per Visit</t>
  </si>
  <si>
    <t>-Add this cost if SERUM pregnancy is performed on WOCBP</t>
  </si>
  <si>
    <t>-Add this cost if URINE pregnancy is performed on WOCBP</t>
  </si>
  <si>
    <t>- Total Lab cost per Visit</t>
  </si>
  <si>
    <t>Total Project Costs per Participant</t>
  </si>
  <si>
    <t>No. of Participants WOCBP</t>
  </si>
  <si>
    <t>Total Cost Per Participant WOCBP</t>
  </si>
  <si>
    <t>No. of Participants NOT WOCBP</t>
  </si>
  <si>
    <t>Total Cost Per Participant NOT WOCBP</t>
  </si>
  <si>
    <t>Total Budget all participants</t>
  </si>
  <si>
    <t>Total Study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</si>
</sst>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/>
    <xf numFmtId="164" fontId="3" fillId="0" borderId="0" xfId="1" applyNumberFormat="1" applyFont="1" applyBorder="1"/>
    <xf numFmtId="0" fontId="3" fillId="0" borderId="0" xfId="1" applyNumberFormat="1" applyFont="1" applyBorder="1"/>
    <xf numFmtId="0" fontId="3" fillId="0" borderId="5" xfId="0" applyFont="1" applyBorder="1"/>
    <xf numFmtId="0" fontId="6" fillId="0" borderId="6" xfId="0" applyFont="1" applyBorder="1"/>
    <xf numFmtId="165" fontId="3" fillId="0" borderId="0" xfId="0" applyNumberFormat="1" applyFont="1" applyAlignment="1">
      <alignment horizontal="center" vertical="top" wrapText="1"/>
    </xf>
    <xf numFmtId="164" fontId="10" fillId="5" borderId="13" xfId="1" applyNumberFormat="1" applyFont="1" applyFill="1" applyBorder="1" applyAlignment="1">
      <alignment horizontal="center" vertical="center"/>
    </xf>
    <xf numFmtId="164" fontId="10" fillId="6" borderId="13" xfId="1" applyNumberFormat="1" applyFont="1" applyFill="1" applyBorder="1" applyAlignment="1">
      <alignment horizontal="center" vertical="center" textRotation="90" wrapText="1"/>
    </xf>
    <xf numFmtId="0" fontId="11" fillId="5" borderId="13" xfId="1" applyNumberFormat="1" applyFont="1" applyFill="1" applyBorder="1" applyAlignment="1">
      <alignment horizontal="center" vertical="center" textRotation="90" wrapText="1"/>
    </xf>
    <xf numFmtId="44" fontId="10" fillId="5" borderId="14" xfId="2" applyNumberFormat="1" applyFont="1" applyFill="1" applyBorder="1" applyAlignment="1">
      <alignment horizontal="center" vertical="center"/>
    </xf>
    <xf numFmtId="42" fontId="12" fillId="0" borderId="0" xfId="0" applyNumberFormat="1" applyFont="1" applyAlignment="1">
      <alignment horizontal="center" vertical="top" wrapText="1"/>
    </xf>
    <xf numFmtId="0" fontId="13" fillId="7" borderId="9" xfId="3" applyFont="1" applyFill="1" applyBorder="1" applyAlignment="1">
      <alignment horizontal="left" vertical="top"/>
    </xf>
    <xf numFmtId="164" fontId="13" fillId="7" borderId="10" xfId="3" applyNumberFormat="1" applyFont="1" applyFill="1" applyBorder="1" applyAlignment="1">
      <alignment horizontal="center" vertical="top"/>
    </xf>
    <xf numFmtId="164" fontId="13" fillId="6" borderId="10" xfId="1" applyNumberFormat="1" applyFont="1" applyFill="1" applyBorder="1" applyAlignment="1">
      <alignment horizontal="center" vertical="top"/>
    </xf>
    <xf numFmtId="164" fontId="0" fillId="0" borderId="11" xfId="0" applyNumberFormat="1" applyBorder="1" applyAlignment="1">
      <alignment horizontal="center"/>
    </xf>
    <xf numFmtId="165" fontId="13" fillId="0" borderId="0" xfId="3" applyNumberFormat="1" applyFont="1" applyFill="1" applyBorder="1" applyAlignment="1">
      <alignment horizontal="center" wrapText="1"/>
    </xf>
    <xf numFmtId="42" fontId="13" fillId="0" borderId="0" xfId="3" applyNumberFormat="1" applyFont="1" applyFill="1" applyBorder="1" applyAlignment="1">
      <alignment horizontal="center" wrapText="1"/>
    </xf>
    <xf numFmtId="0" fontId="13" fillId="7" borderId="15" xfId="3" applyFont="1" applyFill="1" applyBorder="1" applyAlignment="1">
      <alignment horizontal="left" vertical="top"/>
    </xf>
    <xf numFmtId="164" fontId="13" fillId="7" borderId="16" xfId="1" applyNumberFormat="1" applyFont="1" applyFill="1" applyBorder="1" applyAlignment="1">
      <alignment horizontal="center" vertical="top"/>
    </xf>
    <xf numFmtId="164" fontId="13" fillId="6" borderId="16" xfId="1" applyNumberFormat="1" applyFont="1" applyFill="1" applyBorder="1" applyAlignment="1">
      <alignment horizontal="center" vertical="top"/>
    </xf>
    <xf numFmtId="164" fontId="0" fillId="0" borderId="17" xfId="0" applyNumberFormat="1" applyBorder="1" applyAlignment="1">
      <alignment horizontal="center"/>
    </xf>
    <xf numFmtId="0" fontId="0" fillId="0" borderId="22" xfId="0" applyBorder="1" applyAlignment="1">
      <alignment horizontal="left" vertical="top"/>
    </xf>
    <xf numFmtId="164" fontId="13" fillId="7" borderId="23" xfId="1" applyNumberFormat="1" applyFont="1" applyFill="1" applyBorder="1" applyAlignment="1">
      <alignment horizontal="center" vertical="top"/>
    </xf>
    <xf numFmtId="164" fontId="0" fillId="6" borderId="23" xfId="1" applyNumberFormat="1" applyFont="1" applyFill="1" applyBorder="1" applyAlignment="1">
      <alignment horizontal="center" vertical="top"/>
    </xf>
    <xf numFmtId="1" fontId="0" fillId="0" borderId="23" xfId="1" applyNumberFormat="1" applyFont="1" applyBorder="1" applyAlignment="1">
      <alignment horizontal="center" vertical="top"/>
    </xf>
    <xf numFmtId="164" fontId="0" fillId="0" borderId="24" xfId="0" applyNumberFormat="1" applyBorder="1" applyAlignment="1">
      <alignment horizontal="center" vertical="top"/>
    </xf>
    <xf numFmtId="165" fontId="0" fillId="0" borderId="0" xfId="0" applyNumberFormat="1" applyAlignment="1">
      <alignment horizontal="center" vertical="center"/>
    </xf>
    <xf numFmtId="42" fontId="15" fillId="0" borderId="0" xfId="0" applyNumberFormat="1" applyFont="1" applyAlignment="1">
      <alignment vertical="center"/>
    </xf>
    <xf numFmtId="0" fontId="13" fillId="0" borderId="22" xfId="0" applyFont="1" applyBorder="1" applyAlignment="1">
      <alignment horizontal="left" vertical="top"/>
    </xf>
    <xf numFmtId="0" fontId="0" fillId="0" borderId="22" xfId="0" applyBorder="1" applyAlignment="1">
      <alignment vertical="top"/>
    </xf>
    <xf numFmtId="1" fontId="0" fillId="0" borderId="23" xfId="1" applyNumberFormat="1" applyFont="1" applyFill="1" applyBorder="1" applyAlignment="1">
      <alignment horizontal="center" vertical="top"/>
    </xf>
    <xf numFmtId="164" fontId="16" fillId="9" borderId="17" xfId="0" applyNumberFormat="1" applyFont="1" applyFill="1" applyBorder="1" applyAlignment="1">
      <alignment horizontal="center" vertical="top"/>
    </xf>
    <xf numFmtId="165" fontId="16" fillId="0" borderId="0" xfId="0" applyNumberFormat="1" applyFont="1" applyAlignment="1">
      <alignment horizontal="center" vertical="center"/>
    </xf>
    <xf numFmtId="42" fontId="17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165" fontId="18" fillId="0" borderId="0" xfId="0" applyNumberFormat="1" applyFont="1" applyAlignment="1">
      <alignment horizontal="left" vertical="center"/>
    </xf>
    <xf numFmtId="0" fontId="0" fillId="6" borderId="23" xfId="1" applyNumberFormat="1" applyFont="1" applyFill="1" applyBorder="1" applyAlignment="1">
      <alignment horizontal="center" vertical="center"/>
    </xf>
    <xf numFmtId="1" fontId="0" fillId="0" borderId="23" xfId="1" applyNumberFormat="1" applyFont="1" applyFill="1" applyBorder="1" applyAlignment="1">
      <alignment horizontal="center" vertical="center"/>
    </xf>
    <xf numFmtId="1" fontId="0" fillId="0" borderId="23" xfId="1" applyNumberFormat="1" applyFont="1" applyBorder="1" applyAlignment="1">
      <alignment horizontal="center" vertical="center"/>
    </xf>
    <xf numFmtId="0" fontId="0" fillId="6" borderId="23" xfId="1" applyNumberFormat="1" applyFont="1" applyFill="1" applyBorder="1" applyAlignment="1">
      <alignment horizontal="center" vertical="top"/>
    </xf>
    <xf numFmtId="164" fontId="16" fillId="9" borderId="14" xfId="0" applyNumberFormat="1" applyFont="1" applyFill="1" applyBorder="1" applyAlignment="1">
      <alignment horizontal="center" vertical="top"/>
    </xf>
    <xf numFmtId="0" fontId="13" fillId="0" borderId="22" xfId="4" applyFont="1" applyFill="1" applyBorder="1" applyAlignment="1">
      <alignment horizontal="left" vertical="top"/>
    </xf>
    <xf numFmtId="164" fontId="13" fillId="0" borderId="23" xfId="4" applyNumberFormat="1" applyFont="1" applyFill="1" applyBorder="1" applyAlignment="1">
      <alignment horizontal="center" vertical="center"/>
    </xf>
    <xf numFmtId="164" fontId="13" fillId="6" borderId="23" xfId="4" applyNumberFormat="1" applyFont="1" applyFill="1" applyBorder="1" applyAlignment="1">
      <alignment horizontal="center" vertical="center"/>
    </xf>
    <xf numFmtId="2" fontId="13" fillId="0" borderId="23" xfId="4" applyNumberFormat="1" applyFont="1" applyFill="1" applyBorder="1" applyAlignment="1">
      <alignment horizontal="center" vertical="center"/>
    </xf>
    <xf numFmtId="164" fontId="13" fillId="0" borderId="24" xfId="4" applyNumberFormat="1" applyFont="1" applyFill="1" applyBorder="1" applyAlignment="1">
      <alignment horizontal="center" vertical="top"/>
    </xf>
    <xf numFmtId="164" fontId="0" fillId="0" borderId="23" xfId="1" applyNumberFormat="1" applyFont="1" applyBorder="1" applyAlignment="1">
      <alignment horizontal="center" vertical="center"/>
    </xf>
    <xf numFmtId="164" fontId="0" fillId="6" borderId="23" xfId="1" applyNumberFormat="1" applyFont="1" applyFill="1" applyBorder="1" applyAlignment="1">
      <alignment horizontal="center" vertical="center"/>
    </xf>
    <xf numFmtId="2" fontId="0" fillId="0" borderId="23" xfId="1" applyNumberFormat="1" applyFont="1" applyBorder="1" applyAlignment="1">
      <alignment horizontal="center" vertical="center"/>
    </xf>
    <xf numFmtId="0" fontId="16" fillId="0" borderId="0" xfId="0" applyFont="1"/>
    <xf numFmtId="0" fontId="3" fillId="0" borderId="22" xfId="0" applyFont="1" applyBorder="1" applyAlignment="1">
      <alignment horizontal="left" vertical="top" wrapText="1"/>
    </xf>
    <xf numFmtId="164" fontId="0" fillId="0" borderId="23" xfId="1" applyNumberFormat="1" applyFont="1" applyBorder="1" applyAlignment="1">
      <alignment horizontal="center" vertical="top"/>
    </xf>
    <xf numFmtId="0" fontId="0" fillId="0" borderId="22" xfId="0" applyBorder="1"/>
    <xf numFmtId="0" fontId="0" fillId="0" borderId="22" xfId="0" applyBorder="1" applyAlignment="1">
      <alignment vertical="center"/>
    </xf>
    <xf numFmtId="164" fontId="0" fillId="10" borderId="23" xfId="1" applyNumberFormat="1" applyFont="1" applyFill="1" applyBorder="1" applyAlignment="1">
      <alignment horizontal="center" vertical="top"/>
    </xf>
    <xf numFmtId="164" fontId="0" fillId="11" borderId="24" xfId="0" applyNumberFormat="1" applyFill="1" applyBorder="1" applyAlignment="1">
      <alignment horizontal="center" vertical="top"/>
    </xf>
    <xf numFmtId="0" fontId="0" fillId="0" borderId="22" xfId="0" applyBorder="1" applyAlignment="1">
      <alignment horizontal="left" vertical="top" wrapText="1"/>
    </xf>
    <xf numFmtId="164" fontId="1" fillId="0" borderId="23" xfId="1" applyNumberFormat="1" applyFont="1" applyFill="1" applyBorder="1" applyAlignment="1">
      <alignment horizontal="center" vertical="top"/>
    </xf>
    <xf numFmtId="0" fontId="1" fillId="6" borderId="23" xfId="1" applyNumberFormat="1" applyFont="1" applyFill="1" applyBorder="1" applyAlignment="1">
      <alignment horizontal="center" vertical="top"/>
    </xf>
    <xf numFmtId="1" fontId="1" fillId="0" borderId="23" xfId="1" applyNumberFormat="1" applyFont="1" applyFill="1" applyBorder="1" applyAlignment="1">
      <alignment horizontal="center" vertical="top"/>
    </xf>
    <xf numFmtId="5" fontId="20" fillId="0" borderId="24" xfId="0" applyNumberFormat="1" applyFont="1" applyBorder="1" applyAlignment="1">
      <alignment horizontal="center" vertical="center"/>
    </xf>
    <xf numFmtId="164" fontId="0" fillId="6" borderId="30" xfId="1" applyNumberFormat="1" applyFont="1" applyFill="1" applyBorder="1" applyAlignment="1">
      <alignment horizontal="center" vertical="top"/>
    </xf>
    <xf numFmtId="5" fontId="0" fillId="0" borderId="24" xfId="0" applyNumberFormat="1" applyBorder="1" applyAlignment="1">
      <alignment horizontal="center" vertical="top"/>
    </xf>
    <xf numFmtId="0" fontId="23" fillId="0" borderId="22" xfId="0" applyFont="1" applyBorder="1" applyAlignment="1">
      <alignment vertical="top"/>
    </xf>
    <xf numFmtId="0" fontId="3" fillId="7" borderId="22" xfId="0" applyFont="1" applyFill="1" applyBorder="1" applyAlignment="1">
      <alignment vertical="center"/>
    </xf>
    <xf numFmtId="164" fontId="0" fillId="0" borderId="23" xfId="1" applyNumberFormat="1" applyFont="1" applyBorder="1" applyAlignment="1">
      <alignment horizontal="center"/>
    </xf>
    <xf numFmtId="164" fontId="0" fillId="6" borderId="23" xfId="1" applyNumberFormat="1" applyFont="1" applyFill="1" applyBorder="1" applyAlignment="1">
      <alignment horizontal="center"/>
    </xf>
    <xf numFmtId="0" fontId="13" fillId="0" borderId="0" xfId="0" applyFont="1"/>
    <xf numFmtId="165" fontId="0" fillId="0" borderId="23" xfId="1" applyNumberFormat="1" applyFont="1" applyBorder="1" applyAlignment="1">
      <alignment horizontal="center"/>
    </xf>
    <xf numFmtId="0" fontId="0" fillId="0" borderId="22" xfId="0" applyBorder="1" applyAlignment="1">
      <alignment vertical="center" wrapText="1"/>
    </xf>
    <xf numFmtId="5" fontId="16" fillId="9" borderId="14" xfId="0" applyNumberFormat="1" applyFont="1" applyFill="1" applyBorder="1" applyAlignment="1">
      <alignment horizontal="center" vertical="top"/>
    </xf>
    <xf numFmtId="0" fontId="16" fillId="12" borderId="37" xfId="0" applyFont="1" applyFill="1" applyBorder="1" applyAlignment="1">
      <alignment horizontal="left" vertical="center"/>
    </xf>
    <xf numFmtId="0" fontId="16" fillId="12" borderId="38" xfId="0" applyFont="1" applyFill="1" applyBorder="1" applyAlignment="1">
      <alignment horizontal="left" vertical="center"/>
    </xf>
    <xf numFmtId="5" fontId="16" fillId="12" borderId="39" xfId="0" applyNumberFormat="1" applyFont="1" applyFill="1" applyBorder="1" applyAlignment="1">
      <alignment horizontal="center" vertical="top"/>
    </xf>
    <xf numFmtId="0" fontId="0" fillId="0" borderId="22" xfId="0" applyBorder="1" applyAlignment="1">
      <alignment horizontal="left" vertical="center"/>
    </xf>
    <xf numFmtId="164" fontId="0" fillId="0" borderId="23" xfId="1" applyNumberFormat="1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left" vertical="center"/>
    </xf>
    <xf numFmtId="5" fontId="16" fillId="0" borderId="24" xfId="0" applyNumberFormat="1" applyFont="1" applyBorder="1" applyAlignment="1">
      <alignment horizontal="center" vertical="top"/>
    </xf>
    <xf numFmtId="0" fontId="0" fillId="13" borderId="15" xfId="0" applyFill="1" applyBorder="1" applyAlignment="1">
      <alignment horizontal="left" vertical="top"/>
    </xf>
    <xf numFmtId="0" fontId="16" fillId="6" borderId="16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5" fontId="16" fillId="0" borderId="17" xfId="0" applyNumberFormat="1" applyFont="1" applyBorder="1" applyAlignment="1">
      <alignment horizontal="center" vertical="top"/>
    </xf>
    <xf numFmtId="164" fontId="24" fillId="6" borderId="40" xfId="0" applyNumberFormat="1" applyFont="1" applyFill="1" applyBorder="1" applyAlignment="1">
      <alignment horizontal="left" vertical="center"/>
    </xf>
    <xf numFmtId="164" fontId="3" fillId="14" borderId="41" xfId="0" applyNumberFormat="1" applyFont="1" applyFill="1" applyBorder="1" applyAlignment="1">
      <alignment horizontal="center" vertical="center"/>
    </xf>
    <xf numFmtId="5" fontId="16" fillId="14" borderId="42" xfId="0" applyNumberFormat="1" applyFont="1" applyFill="1" applyBorder="1" applyAlignment="1">
      <alignment horizontal="center" vertical="top"/>
    </xf>
    <xf numFmtId="164" fontId="0" fillId="15" borderId="46" xfId="0" applyNumberFormat="1" applyFill="1" applyBorder="1" applyAlignment="1">
      <alignment horizontal="center" vertical="center"/>
    </xf>
    <xf numFmtId="164" fontId="0" fillId="15" borderId="32" xfId="0" applyNumberFormat="1" applyFill="1" applyBorder="1" applyAlignment="1">
      <alignment horizontal="center" vertical="center"/>
    </xf>
    <xf numFmtId="164" fontId="0" fillId="12" borderId="49" xfId="0" applyNumberFormat="1" applyFill="1" applyBorder="1" applyAlignment="1">
      <alignment horizontal="center" vertical="center"/>
    </xf>
    <xf numFmtId="164" fontId="0" fillId="15" borderId="50" xfId="0" applyNumberFormat="1" applyFill="1" applyBorder="1" applyAlignment="1">
      <alignment horizontal="center" vertical="center"/>
    </xf>
    <xf numFmtId="164" fontId="16" fillId="16" borderId="51" xfId="0" applyNumberFormat="1" applyFont="1" applyFill="1" applyBorder="1" applyAlignment="1">
      <alignment horizontal="center"/>
    </xf>
    <xf numFmtId="164" fontId="0" fillId="0" borderId="0" xfId="1" applyNumberFormat="1" applyFont="1"/>
    <xf numFmtId="0" fontId="0" fillId="0" borderId="0" xfId="1" applyNumberFormat="1" applyFont="1"/>
    <xf numFmtId="0" fontId="3" fillId="0" borderId="52" xfId="0" applyFont="1" applyBorder="1"/>
    <xf numFmtId="41" fontId="3" fillId="0" borderId="52" xfId="0" applyNumberFormat="1" applyFont="1" applyBorder="1"/>
    <xf numFmtId="164" fontId="3" fillId="0" borderId="52" xfId="0" applyNumberFormat="1" applyFont="1" applyBorder="1"/>
    <xf numFmtId="0" fontId="3" fillId="16" borderId="52" xfId="0" applyFont="1" applyFill="1" applyBorder="1"/>
    <xf numFmtId="164" fontId="3" fillId="16" borderId="52" xfId="1" applyNumberFormat="1" applyFont="1" applyFill="1" applyBorder="1"/>
    <xf numFmtId="0" fontId="3" fillId="17" borderId="52" xfId="0" applyFont="1" applyFill="1" applyBorder="1"/>
    <xf numFmtId="164" fontId="12" fillId="17" borderId="52" xfId="0" applyNumberFormat="1" applyFont="1" applyFill="1" applyBorder="1" applyAlignment="1">
      <alignment horizontal="right" vertical="top" wrapText="1"/>
    </xf>
    <xf numFmtId="5" fontId="16" fillId="15" borderId="47" xfId="0" applyNumberFormat="1" applyFont="1" applyFill="1" applyBorder="1" applyAlignment="1">
      <alignment horizontal="center" vertical="top"/>
    </xf>
    <xf numFmtId="5" fontId="16" fillId="15" borderId="48" xfId="0" applyNumberFormat="1" applyFont="1" applyFill="1" applyBorder="1" applyAlignment="1">
      <alignment horizontal="center" vertical="top"/>
    </xf>
    <xf numFmtId="5" fontId="16" fillId="15" borderId="42" xfId="0" applyNumberFormat="1" applyFont="1" applyFill="1" applyBorder="1" applyAlignment="1">
      <alignment horizontal="center" vertical="top"/>
    </xf>
    <xf numFmtId="49" fontId="20" fillId="15" borderId="43" xfId="0" applyNumberFormat="1" applyFont="1" applyFill="1" applyBorder="1" applyAlignment="1">
      <alignment horizontal="left" vertical="center"/>
    </xf>
    <xf numFmtId="49" fontId="20" fillId="15" borderId="44" xfId="0" applyNumberFormat="1" applyFont="1" applyFill="1" applyBorder="1" applyAlignment="1">
      <alignment horizontal="left" vertical="center"/>
    </xf>
    <xf numFmtId="49" fontId="20" fillId="15" borderId="45" xfId="0" applyNumberFormat="1" applyFont="1" applyFill="1" applyBorder="1" applyAlignment="1">
      <alignment horizontal="left" vertical="center"/>
    </xf>
    <xf numFmtId="49" fontId="20" fillId="12" borderId="43" xfId="0" applyNumberFormat="1" applyFont="1" applyFill="1" applyBorder="1" applyAlignment="1">
      <alignment horizontal="right" vertical="center"/>
    </xf>
    <xf numFmtId="49" fontId="20" fillId="12" borderId="44" xfId="0" applyNumberFormat="1" applyFont="1" applyFill="1" applyBorder="1" applyAlignment="1">
      <alignment horizontal="right" vertical="center"/>
    </xf>
    <xf numFmtId="49" fontId="20" fillId="12" borderId="45" xfId="0" applyNumberFormat="1" applyFont="1" applyFill="1" applyBorder="1" applyAlignment="1">
      <alignment horizontal="right" vertical="center"/>
    </xf>
    <xf numFmtId="0" fontId="16" fillId="16" borderId="6" xfId="0" applyFont="1" applyFill="1" applyBorder="1" applyAlignment="1">
      <alignment horizontal="left"/>
    </xf>
    <xf numFmtId="0" fontId="16" fillId="16" borderId="7" xfId="0" applyFont="1" applyFill="1" applyBorder="1" applyAlignment="1">
      <alignment horizontal="left"/>
    </xf>
    <xf numFmtId="1" fontId="0" fillId="0" borderId="30" xfId="1" applyNumberFormat="1" applyFont="1" applyBorder="1" applyAlignment="1">
      <alignment horizontal="center"/>
    </xf>
    <xf numFmtId="1" fontId="0" fillId="0" borderId="31" xfId="1" applyNumberFormat="1" applyFont="1" applyBorder="1" applyAlignment="1">
      <alignment horizontal="center"/>
    </xf>
    <xf numFmtId="1" fontId="0" fillId="0" borderId="32" xfId="1" applyNumberFormat="1" applyFont="1" applyBorder="1" applyAlignment="1">
      <alignment horizontal="center"/>
    </xf>
    <xf numFmtId="0" fontId="16" fillId="9" borderId="28" xfId="0" applyFont="1" applyFill="1" applyBorder="1" applyAlignment="1">
      <alignment horizontal="left" vertical="center"/>
    </xf>
    <xf numFmtId="0" fontId="16" fillId="9" borderId="29" xfId="0" applyFont="1" applyFill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14" borderId="6" xfId="0" applyFont="1" applyFill="1" applyBorder="1" applyAlignment="1">
      <alignment horizontal="left" vertical="center"/>
    </xf>
    <xf numFmtId="0" fontId="16" fillId="14" borderId="40" xfId="0" applyFont="1" applyFill="1" applyBorder="1" applyAlignment="1">
      <alignment horizontal="left" vertical="center"/>
    </xf>
    <xf numFmtId="0" fontId="0" fillId="0" borderId="23" xfId="1" applyNumberFormat="1" applyFont="1" applyBorder="1" applyAlignment="1">
      <alignment horizontal="center" vertical="top"/>
    </xf>
    <xf numFmtId="0" fontId="16" fillId="9" borderId="15" xfId="0" applyFont="1" applyFill="1" applyBorder="1" applyAlignment="1">
      <alignment horizontal="left" vertical="top"/>
    </xf>
    <xf numFmtId="0" fontId="16" fillId="9" borderId="16" xfId="0" applyFont="1" applyFill="1" applyBorder="1" applyAlignment="1">
      <alignment horizontal="left" vertical="top"/>
    </xf>
    <xf numFmtId="0" fontId="14" fillId="8" borderId="34" xfId="4" applyFont="1" applyFill="1" applyBorder="1" applyAlignment="1">
      <alignment horizontal="center" vertical="top"/>
    </xf>
    <xf numFmtId="0" fontId="14" fillId="8" borderId="35" xfId="4" applyFont="1" applyFill="1" applyBorder="1" applyAlignment="1">
      <alignment horizontal="center" vertical="top"/>
    </xf>
    <xf numFmtId="0" fontId="14" fillId="8" borderId="36" xfId="4" applyFont="1" applyFill="1" applyBorder="1" applyAlignment="1">
      <alignment horizontal="center" vertical="top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9" borderId="28" xfId="0" applyFont="1" applyFill="1" applyBorder="1" applyAlignment="1">
      <alignment horizontal="left" vertical="top"/>
    </xf>
    <xf numFmtId="0" fontId="16" fillId="9" borderId="29" xfId="0" applyFont="1" applyFill="1" applyBorder="1" applyAlignment="1">
      <alignment horizontal="left" vertical="top"/>
    </xf>
    <xf numFmtId="0" fontId="14" fillId="8" borderId="9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1" fontId="0" fillId="0" borderId="30" xfId="1" applyNumberFormat="1" applyFont="1" applyFill="1" applyBorder="1" applyAlignment="1">
      <alignment horizontal="center" vertical="top"/>
    </xf>
    <xf numFmtId="1" fontId="0" fillId="0" borderId="31" xfId="1" applyNumberFormat="1" applyFont="1" applyFill="1" applyBorder="1" applyAlignment="1">
      <alignment horizontal="center" vertical="top"/>
    </xf>
    <xf numFmtId="1" fontId="0" fillId="0" borderId="32" xfId="1" applyNumberFormat="1" applyFont="1" applyFill="1" applyBorder="1" applyAlignment="1">
      <alignment horizontal="center" vertical="top"/>
    </xf>
    <xf numFmtId="0" fontId="16" fillId="9" borderId="12" xfId="0" applyFont="1" applyFill="1" applyBorder="1" applyAlignment="1">
      <alignment horizontal="left" vertical="top"/>
    </xf>
    <xf numFmtId="0" fontId="16" fillId="9" borderId="13" xfId="0" applyFont="1" applyFill="1" applyBorder="1" applyAlignment="1">
      <alignment horizontal="left" vertical="top"/>
    </xf>
    <xf numFmtId="0" fontId="3" fillId="8" borderId="9" xfId="0" applyFont="1" applyFill="1" applyBorder="1" applyAlignment="1">
      <alignment horizontal="center" vertical="top"/>
    </xf>
    <xf numFmtId="0" fontId="16" fillId="8" borderId="10" xfId="0" applyFont="1" applyFill="1" applyBorder="1" applyAlignment="1">
      <alignment horizontal="center" vertical="top"/>
    </xf>
    <xf numFmtId="0" fontId="16" fillId="8" borderId="11" xfId="0" applyFont="1" applyFill="1" applyBorder="1" applyAlignment="1">
      <alignment horizontal="center" vertical="top"/>
    </xf>
    <xf numFmtId="0" fontId="16" fillId="9" borderId="33" xfId="0" applyFont="1" applyFill="1" applyBorder="1" applyAlignment="1">
      <alignment horizontal="left" vertical="top"/>
    </xf>
    <xf numFmtId="0" fontId="14" fillId="8" borderId="9" xfId="4" applyFont="1" applyFill="1" applyBorder="1" applyAlignment="1">
      <alignment horizontal="center" vertical="top"/>
    </xf>
    <xf numFmtId="0" fontId="14" fillId="8" borderId="10" xfId="4" applyFont="1" applyFill="1" applyBorder="1" applyAlignment="1">
      <alignment horizontal="center" vertical="top"/>
    </xf>
    <xf numFmtId="0" fontId="14" fillId="8" borderId="11" xfId="4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center" vertical="top"/>
    </xf>
    <xf numFmtId="0" fontId="3" fillId="8" borderId="11" xfId="0" applyFont="1" applyFill="1" applyBorder="1" applyAlignment="1">
      <alignment horizontal="center" vertical="top"/>
    </xf>
    <xf numFmtId="1" fontId="0" fillId="11" borderId="23" xfId="1" applyNumberFormat="1" applyFont="1" applyFill="1" applyBorder="1" applyAlignment="1">
      <alignment horizontal="center" vertical="top"/>
    </xf>
    <xf numFmtId="0" fontId="13" fillId="7" borderId="16" xfId="1" applyNumberFormat="1" applyFont="1" applyFill="1" applyBorder="1" applyAlignment="1">
      <alignment horizontal="center" vertical="top"/>
    </xf>
    <xf numFmtId="0" fontId="14" fillId="8" borderId="18" xfId="4" applyFont="1" applyFill="1" applyBorder="1" applyAlignment="1">
      <alignment horizontal="center" vertical="top"/>
    </xf>
    <xf numFmtId="0" fontId="14" fillId="8" borderId="19" xfId="4" applyFont="1" applyFill="1" applyBorder="1" applyAlignment="1">
      <alignment horizontal="center" vertical="top"/>
    </xf>
    <xf numFmtId="0" fontId="14" fillId="8" borderId="20" xfId="4" applyFont="1" applyFill="1" applyBorder="1" applyAlignment="1">
      <alignment horizontal="center" vertical="top"/>
    </xf>
    <xf numFmtId="0" fontId="14" fillId="8" borderId="21" xfId="4" applyFont="1" applyFill="1" applyBorder="1" applyAlignment="1">
      <alignment horizontal="center" vertical="top"/>
    </xf>
    <xf numFmtId="0" fontId="16" fillId="9" borderId="25" xfId="0" applyFont="1" applyFill="1" applyBorder="1" applyAlignment="1">
      <alignment horizontal="left" vertical="top"/>
    </xf>
    <xf numFmtId="0" fontId="16" fillId="9" borderId="26" xfId="0" applyFont="1" applyFill="1" applyBorder="1" applyAlignment="1">
      <alignment horizontal="left" vertical="top"/>
    </xf>
    <xf numFmtId="0" fontId="14" fillId="8" borderId="27" xfId="4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5" borderId="9" xfId="2" applyFont="1" applyFill="1" applyBorder="1" applyAlignment="1">
      <alignment horizontal="center" vertical="center"/>
    </xf>
    <xf numFmtId="0" fontId="9" fillId="5" borderId="12" xfId="2" applyFont="1" applyFill="1" applyBorder="1" applyAlignment="1">
      <alignment horizontal="center" vertical="center"/>
    </xf>
    <xf numFmtId="44" fontId="10" fillId="5" borderId="10" xfId="2" applyNumberFormat="1" applyFont="1" applyFill="1" applyBorder="1" applyAlignment="1">
      <alignment horizontal="center" vertical="top"/>
    </xf>
    <xf numFmtId="44" fontId="10" fillId="5" borderId="11" xfId="2" applyNumberFormat="1" applyFont="1" applyFill="1" applyBorder="1" applyAlignment="1">
      <alignment horizontal="center" vertical="top"/>
    </xf>
    <xf numFmtId="0" fontId="13" fillId="7" borderId="10" xfId="1" applyNumberFormat="1" applyFont="1" applyFill="1" applyBorder="1" applyAlignment="1">
      <alignment horizontal="center" vertical="top"/>
    </xf>
  </cellXfs>
  <cellStyles count="5">
    <cellStyle name="60% - Accent3" xfId="3" builtinId="40"/>
    <cellStyle name="Accent1" xfId="2" builtinId="29"/>
    <cellStyle name="Accent4" xfId="4" builtinId="41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9x/_nlsnxfs0tn4md4kcw59_l9h0000gp/T/com.microsoft.Outlook/Outlook%20Temp/GCRU%20service%20rates%20July%202023%20-%20June%202027%20October%202024%20with%20templ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2024 - June 2025"/>
      <sheetName val="Non-Industry template"/>
      <sheetName val="Industry template"/>
    </sheetNames>
    <sheetDataSet>
      <sheetData sheetId="0">
        <row r="4">
          <cell r="B4" t="str">
            <v>IMPLEMENTATION MEETING-Flat One-Time Fee</v>
          </cell>
          <cell r="C4">
            <v>525</v>
          </cell>
        </row>
        <row r="5">
          <cell r="B5" t="str">
            <v>PROTOCOL REFRESHER (i.e. significant change in participant care, SOPs, lab processing)</v>
          </cell>
          <cell r="C5">
            <v>262.5</v>
          </cell>
        </row>
        <row r="7">
          <cell r="B7" t="str">
            <v>Registration &amp; Scheduling:  Weekday</v>
          </cell>
          <cell r="C7">
            <v>37.800000000000004</v>
          </cell>
        </row>
        <row r="8">
          <cell r="B8" t="str">
            <v>Registration &amp; Scheduling:  Weekend/BU Holiday/GCRU without walls</v>
          </cell>
          <cell r="C8">
            <v>48.300000000000004</v>
          </cell>
        </row>
        <row r="9">
          <cell r="B9" t="str">
            <v>Cancellations and No Shows (applied if GCRU does not receive notification 2 hours before the scheduled visit time)</v>
          </cell>
          <cell r="C9">
            <v>28.35</v>
          </cell>
        </row>
        <row r="12">
          <cell r="B12" t="str">
            <v>Simple (check lab kits and nurse flowsheets, prep tubes)</v>
          </cell>
          <cell r="C12">
            <v>70.350000000000009</v>
          </cell>
        </row>
        <row r="13">
          <cell r="B13" t="str">
            <v>Complex Level 1 (e.g. prep for IV infusion, prep for LP, biopsy, … )</v>
          </cell>
          <cell r="C13">
            <v>117.60000000000001</v>
          </cell>
        </row>
        <row r="14">
          <cell r="B14" t="str">
            <v>Complex Level 2 (e.g. transporting equipment to BMC for infusion, FIGTT set up)</v>
          </cell>
          <cell r="C14">
            <v>140.70000000000002</v>
          </cell>
        </row>
        <row r="17">
          <cell r="C17">
            <v>22.05</v>
          </cell>
        </row>
        <row r="18">
          <cell r="C18">
            <v>22.05</v>
          </cell>
        </row>
        <row r="19">
          <cell r="C19">
            <v>22.05</v>
          </cell>
        </row>
        <row r="20">
          <cell r="C20">
            <v>22.05</v>
          </cell>
        </row>
        <row r="21">
          <cell r="C21">
            <v>70.350000000000009</v>
          </cell>
        </row>
        <row r="22">
          <cell r="C22">
            <v>22.05</v>
          </cell>
        </row>
        <row r="23">
          <cell r="C23">
            <v>22.05</v>
          </cell>
        </row>
        <row r="24">
          <cell r="C24">
            <v>35.700000000000003</v>
          </cell>
        </row>
        <row r="25">
          <cell r="C25">
            <v>53.550000000000004</v>
          </cell>
        </row>
        <row r="26">
          <cell r="C26">
            <v>127.05000000000001</v>
          </cell>
        </row>
        <row r="27">
          <cell r="C27">
            <v>22.05</v>
          </cell>
        </row>
        <row r="28">
          <cell r="C28">
            <v>215.25</v>
          </cell>
        </row>
        <row r="29">
          <cell r="C29">
            <v>268.8</v>
          </cell>
        </row>
        <row r="30">
          <cell r="C30">
            <v>161.70000000000002</v>
          </cell>
        </row>
        <row r="31">
          <cell r="C31">
            <v>161.70000000000002</v>
          </cell>
        </row>
        <row r="32">
          <cell r="C32">
            <v>45.15</v>
          </cell>
        </row>
        <row r="33">
          <cell r="C33">
            <v>45.15</v>
          </cell>
        </row>
        <row r="34">
          <cell r="C34">
            <v>161.70000000000002</v>
          </cell>
        </row>
        <row r="35">
          <cell r="C35">
            <v>107.10000000000001</v>
          </cell>
        </row>
        <row r="36">
          <cell r="C36">
            <v>67.2</v>
          </cell>
        </row>
        <row r="37">
          <cell r="C37">
            <v>33.6</v>
          </cell>
        </row>
        <row r="38">
          <cell r="C38">
            <v>33.6</v>
          </cell>
        </row>
        <row r="39">
          <cell r="C39">
            <v>31.5</v>
          </cell>
        </row>
        <row r="40">
          <cell r="C40">
            <v>53.550000000000004</v>
          </cell>
        </row>
        <row r="41">
          <cell r="C41">
            <v>312.90000000000003</v>
          </cell>
        </row>
        <row r="42">
          <cell r="C42">
            <v>312.90000000000003</v>
          </cell>
        </row>
        <row r="43">
          <cell r="C43">
            <v>268.8</v>
          </cell>
        </row>
        <row r="44">
          <cell r="C44">
            <v>268.8</v>
          </cell>
        </row>
        <row r="45">
          <cell r="C45">
            <v>71.400000000000006</v>
          </cell>
        </row>
        <row r="46">
          <cell r="C46">
            <v>35.700000000000003</v>
          </cell>
        </row>
        <row r="49">
          <cell r="C49">
            <v>76.650000000000006</v>
          </cell>
        </row>
        <row r="50">
          <cell r="C50">
            <v>101.85000000000001</v>
          </cell>
        </row>
        <row r="51">
          <cell r="C51">
            <v>42</v>
          </cell>
        </row>
        <row r="52">
          <cell r="C52">
            <v>25.200000000000003</v>
          </cell>
        </row>
        <row r="53">
          <cell r="C53">
            <v>101.85000000000001</v>
          </cell>
        </row>
        <row r="56">
          <cell r="C56">
            <v>50.400000000000006</v>
          </cell>
        </row>
        <row r="57">
          <cell r="C57">
            <v>393.75</v>
          </cell>
        </row>
        <row r="58">
          <cell r="C58">
            <v>101.85000000000001</v>
          </cell>
        </row>
        <row r="60">
          <cell r="C60">
            <v>44.1</v>
          </cell>
        </row>
        <row r="61">
          <cell r="C61">
            <v>7.3500000000000005</v>
          </cell>
        </row>
        <row r="64">
          <cell r="C64">
            <v>45.15</v>
          </cell>
        </row>
        <row r="66">
          <cell r="C66">
            <v>71.400000000000006</v>
          </cell>
        </row>
        <row r="67">
          <cell r="C67">
            <v>89.25</v>
          </cell>
        </row>
        <row r="70">
          <cell r="C70">
            <v>1050</v>
          </cell>
        </row>
        <row r="71">
          <cell r="C71">
            <v>630</v>
          </cell>
        </row>
        <row r="72">
          <cell r="C72">
            <v>262.5</v>
          </cell>
        </row>
        <row r="73">
          <cell r="C73">
            <v>262.5</v>
          </cell>
        </row>
        <row r="76">
          <cell r="C76">
            <v>55.650000000000006</v>
          </cell>
        </row>
        <row r="77">
          <cell r="C77">
            <v>0.1</v>
          </cell>
        </row>
        <row r="78">
          <cell r="C78">
            <v>0.12</v>
          </cell>
        </row>
        <row r="79">
          <cell r="C79">
            <v>60</v>
          </cell>
        </row>
        <row r="80">
          <cell r="C80">
            <v>210</v>
          </cell>
        </row>
        <row r="81">
          <cell r="C81">
            <v>252</v>
          </cell>
        </row>
        <row r="82">
          <cell r="C82">
            <v>168</v>
          </cell>
        </row>
        <row r="83">
          <cell r="C83">
            <v>84</v>
          </cell>
        </row>
        <row r="84">
          <cell r="C84">
            <v>126</v>
          </cell>
        </row>
        <row r="85">
          <cell r="C85">
            <v>84</v>
          </cell>
        </row>
        <row r="86">
          <cell r="C86">
            <v>126</v>
          </cell>
        </row>
        <row r="89">
          <cell r="C89">
            <v>126</v>
          </cell>
        </row>
        <row r="90">
          <cell r="C90">
            <v>169.05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4258-5228-4845-9F31-716383E0D2B3}">
  <dimension ref="B1:W113"/>
  <sheetViews>
    <sheetView tabSelected="1" zoomScale="65" workbookViewId="0">
      <selection activeCell="B18" sqref="B18:T18"/>
    </sheetView>
  </sheetViews>
  <sheetFormatPr baseColWidth="10" defaultColWidth="8.83203125" defaultRowHeight="15" x14ac:dyDescent="0.2"/>
  <cols>
    <col min="1" max="1" width="5.1640625" customWidth="1"/>
    <col min="2" max="2" width="113.6640625" customWidth="1"/>
    <col min="3" max="3" width="11.6640625" style="95" customWidth="1"/>
    <col min="4" max="4" width="6.83203125" style="95" customWidth="1"/>
    <col min="5" max="19" width="6" style="96" customWidth="1"/>
    <col min="20" max="20" width="12.6640625" customWidth="1"/>
    <col min="21" max="21" width="5.83203125" customWidth="1"/>
    <col min="22" max="22" width="28.83203125" customWidth="1"/>
    <col min="23" max="23" width="20.83203125" customWidth="1"/>
  </cols>
  <sheetData>
    <row r="1" spans="2:23" ht="29" x14ac:dyDescent="0.35">
      <c r="B1" s="161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  <c r="U1" s="1"/>
      <c r="V1" s="1"/>
      <c r="W1" s="1"/>
    </row>
    <row r="2" spans="2:23" ht="19.5" customHeight="1" x14ac:dyDescent="0.2">
      <c r="B2" s="164" t="s">
        <v>1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6"/>
      <c r="U2" s="1"/>
    </row>
    <row r="3" spans="2:23" ht="18" customHeight="1" x14ac:dyDescent="0.2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1"/>
    </row>
    <row r="4" spans="2:23" ht="19" x14ac:dyDescent="0.25">
      <c r="B4" s="5" t="s">
        <v>3</v>
      </c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1"/>
    </row>
    <row r="5" spans="2:23" ht="19" x14ac:dyDescent="0.25">
      <c r="B5" s="5" t="s">
        <v>4</v>
      </c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1"/>
    </row>
    <row r="6" spans="2:23" ht="19" x14ac:dyDescent="0.25">
      <c r="B6" s="5" t="s">
        <v>5</v>
      </c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1"/>
    </row>
    <row r="7" spans="2:23" ht="19" x14ac:dyDescent="0.25">
      <c r="B7" s="5" t="s">
        <v>6</v>
      </c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1"/>
    </row>
    <row r="8" spans="2:23" ht="20" thickBot="1" x14ac:dyDescent="0.3">
      <c r="B8" s="9" t="s">
        <v>7</v>
      </c>
      <c r="C8" s="167" t="s">
        <v>8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  <c r="U8" s="1"/>
    </row>
    <row r="9" spans="2:23" ht="19" x14ac:dyDescent="0.2">
      <c r="B9" s="169" t="s">
        <v>9</v>
      </c>
      <c r="C9" s="171" t="s">
        <v>10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2"/>
      <c r="U9" s="10"/>
    </row>
    <row r="10" spans="2:23" ht="144" customHeight="1" thickBot="1" x14ac:dyDescent="0.25">
      <c r="B10" s="170"/>
      <c r="C10" s="11" t="s">
        <v>11</v>
      </c>
      <c r="D10" s="12" t="s">
        <v>12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4" t="s">
        <v>13</v>
      </c>
      <c r="U10" s="10"/>
      <c r="V10" s="1"/>
      <c r="W10" s="15"/>
    </row>
    <row r="11" spans="2:23" x14ac:dyDescent="0.2">
      <c r="B11" s="16" t="str">
        <f>'[1]July 2024 - June 2025'!B4</f>
        <v>IMPLEMENTATION MEETING-Flat One-Time Fee</v>
      </c>
      <c r="C11" s="17">
        <f>'[1]July 2024 - June 2025'!C4</f>
        <v>525</v>
      </c>
      <c r="D11" s="18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9">
        <f>C11</f>
        <v>525</v>
      </c>
      <c r="U11" s="20"/>
      <c r="V11" s="20"/>
      <c r="W11" s="21"/>
    </row>
    <row r="12" spans="2:23" ht="16" thickBot="1" x14ac:dyDescent="0.25">
      <c r="B12" s="22" t="str">
        <f>'[1]July 2024 - June 2025'!B5</f>
        <v>PROTOCOL REFRESHER (i.e. significant change in participant care, SOPs, lab processing)</v>
      </c>
      <c r="C12" s="23">
        <f>'[1]July 2024 - June 2025'!C5</f>
        <v>262.5</v>
      </c>
      <c r="D12" s="24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25">
        <f>C12*E12</f>
        <v>0</v>
      </c>
      <c r="U12" s="20"/>
      <c r="V12" s="20"/>
      <c r="W12" s="21"/>
    </row>
    <row r="13" spans="2:23" x14ac:dyDescent="0.2">
      <c r="B13" s="154" t="s">
        <v>14</v>
      </c>
      <c r="C13" s="155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7"/>
    </row>
    <row r="14" spans="2:23" ht="16" x14ac:dyDescent="0.2">
      <c r="B14" s="26" t="str">
        <f>'[1]July 2024 - June 2025'!B7</f>
        <v>Registration &amp; Scheduling:  Weekday</v>
      </c>
      <c r="C14" s="27">
        <f>'[1]July 2024 - June 2025'!C7</f>
        <v>37.800000000000004</v>
      </c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>
        <f>C14*SUM(E14:S14)</f>
        <v>0</v>
      </c>
      <c r="U14" s="31"/>
      <c r="V14" s="31"/>
      <c r="W14" s="32"/>
    </row>
    <row r="15" spans="2:23" ht="16" x14ac:dyDescent="0.2">
      <c r="B15" s="33" t="str">
        <f>'[1]July 2024 - June 2025'!B8</f>
        <v>Registration &amp; Scheduling:  Weekend/BU Holiday/GCRU without walls</v>
      </c>
      <c r="C15" s="27">
        <f>'[1]July 2024 - June 2025'!C8</f>
        <v>48.300000000000004</v>
      </c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0">
        <f>C15*SUM(E15:S15)</f>
        <v>0</v>
      </c>
      <c r="U15" s="31"/>
      <c r="V15" s="31"/>
      <c r="W15" s="32"/>
    </row>
    <row r="16" spans="2:23" ht="16.5" customHeight="1" x14ac:dyDescent="0.2">
      <c r="B16" s="34" t="str">
        <f>'[1]July 2024 - June 2025'!B9</f>
        <v>Cancellations and No Shows (applied if GCRU does not receive notification 2 hours before the scheduled visit time)</v>
      </c>
      <c r="C16" s="27">
        <f>'[1]July 2024 - June 2025'!C9</f>
        <v>28.35</v>
      </c>
      <c r="D16" s="28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0">
        <f>C16*SUM(E16:S16)</f>
        <v>0</v>
      </c>
      <c r="U16" s="31"/>
      <c r="V16" s="31"/>
      <c r="W16" s="32"/>
    </row>
    <row r="17" spans="2:23" ht="17" thickBot="1" x14ac:dyDescent="0.25">
      <c r="B17" s="158" t="s">
        <v>15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36">
        <f>SUM(T14:T16)</f>
        <v>0</v>
      </c>
      <c r="U17" s="37"/>
      <c r="V17" s="37"/>
      <c r="W17" s="38"/>
    </row>
    <row r="18" spans="2:23" ht="16" x14ac:dyDescent="0.2">
      <c r="B18" s="147" t="s">
        <v>16</v>
      </c>
      <c r="C18" s="160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  <c r="U18" s="31"/>
      <c r="V18" s="31"/>
      <c r="W18" s="32"/>
    </row>
    <row r="19" spans="2:23" ht="16" x14ac:dyDescent="0.2">
      <c r="B19" s="34" t="str">
        <f>'[1]July 2024 - June 2025'!B12</f>
        <v>Simple (check lab kits and nurse flowsheets, prep tubes)</v>
      </c>
      <c r="C19" s="27">
        <f>'[1]July 2024 - June 2025'!C12</f>
        <v>70.350000000000009</v>
      </c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>
        <f>C19*SUM(E19:S19)</f>
        <v>0</v>
      </c>
      <c r="U19" s="39"/>
      <c r="V19" s="31"/>
      <c r="W19" s="32"/>
    </row>
    <row r="20" spans="2:23" ht="16" x14ac:dyDescent="0.2">
      <c r="B20" s="34" t="str">
        <f>'[1]July 2024 - June 2025'!B13</f>
        <v>Complex Level 1 (e.g. prep for IV infusion, prep for LP, biopsy, … )</v>
      </c>
      <c r="C20" s="27">
        <f>'[1]July 2024 - June 2025'!C13</f>
        <v>117.60000000000001</v>
      </c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>
        <f>C20*SUM(E20:S20)</f>
        <v>0</v>
      </c>
      <c r="U20" s="39"/>
      <c r="V20" s="31"/>
      <c r="W20" s="32"/>
    </row>
    <row r="21" spans="2:23" ht="16" x14ac:dyDescent="0.2">
      <c r="B21" s="34" t="str">
        <f>'[1]July 2024 - June 2025'!B14</f>
        <v>Complex Level 2 (e.g. transporting equipment to BMC for infusion, FIGTT set up)</v>
      </c>
      <c r="C21" s="27">
        <f>'[1]July 2024 - June 2025'!C14</f>
        <v>140.70000000000002</v>
      </c>
      <c r="D21" s="28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0">
        <f>C21*SUM(E21:S21)</f>
        <v>0</v>
      </c>
      <c r="U21" s="39"/>
      <c r="V21" s="31"/>
      <c r="W21" s="32"/>
    </row>
    <row r="22" spans="2:23" ht="17" thickBot="1" x14ac:dyDescent="0.25">
      <c r="B22" s="158" t="s">
        <v>15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36">
        <f>SUM(T19:T21)</f>
        <v>0</v>
      </c>
      <c r="U22" s="40"/>
      <c r="V22" s="37"/>
      <c r="W22" s="38"/>
    </row>
    <row r="23" spans="2:23" x14ac:dyDescent="0.2">
      <c r="B23" s="147" t="s">
        <v>17</v>
      </c>
      <c r="C23" s="160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2:23" x14ac:dyDescent="0.2">
      <c r="B24" s="34" t="s">
        <v>18</v>
      </c>
      <c r="C24" s="27">
        <f>'[1]July 2024 - June 2025'!C17</f>
        <v>22.05</v>
      </c>
      <c r="D24" s="41">
        <v>5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30">
        <f>C24*SUM(E24:S24)</f>
        <v>0</v>
      </c>
    </row>
    <row r="25" spans="2:23" x14ac:dyDescent="0.2">
      <c r="B25" s="34" t="s">
        <v>19</v>
      </c>
      <c r="C25" s="27">
        <f>'[1]July 2024 - June 2025'!C18</f>
        <v>22.05</v>
      </c>
      <c r="D25" s="4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30">
        <f t="shared" ref="T25:T53" si="0">C25*SUM(E25:S25)</f>
        <v>0</v>
      </c>
    </row>
    <row r="26" spans="2:23" x14ac:dyDescent="0.2">
      <c r="B26" s="34" t="s">
        <v>20</v>
      </c>
      <c r="C26" s="27">
        <f>'[1]July 2024 - June 2025'!C19</f>
        <v>22.05</v>
      </c>
      <c r="D26" s="41">
        <v>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30">
        <f t="shared" si="0"/>
        <v>0</v>
      </c>
    </row>
    <row r="27" spans="2:23" x14ac:dyDescent="0.2">
      <c r="B27" s="34" t="s">
        <v>21</v>
      </c>
      <c r="C27" s="27">
        <f>'[1]July 2024 - June 2025'!C20</f>
        <v>22.05</v>
      </c>
      <c r="D27" s="41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30">
        <f t="shared" si="0"/>
        <v>0</v>
      </c>
    </row>
    <row r="28" spans="2:23" x14ac:dyDescent="0.2">
      <c r="B28" s="34" t="s">
        <v>22</v>
      </c>
      <c r="C28" s="27">
        <f>'[1]July 2024 - June 2025'!C21</f>
        <v>70.350000000000009</v>
      </c>
      <c r="D28" s="4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30">
        <f t="shared" si="0"/>
        <v>0</v>
      </c>
    </row>
    <row r="29" spans="2:23" x14ac:dyDescent="0.2">
      <c r="B29" s="34" t="s">
        <v>23</v>
      </c>
      <c r="C29" s="27">
        <f>'[1]July 2024 - June 2025'!C22</f>
        <v>22.05</v>
      </c>
      <c r="D29" s="41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30">
        <f t="shared" si="0"/>
        <v>0</v>
      </c>
    </row>
    <row r="30" spans="2:23" x14ac:dyDescent="0.2">
      <c r="B30" s="34" t="s">
        <v>24</v>
      </c>
      <c r="C30" s="27">
        <f>'[1]July 2024 - June 2025'!C23</f>
        <v>22.05</v>
      </c>
      <c r="D30" s="41">
        <v>2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30">
        <f t="shared" si="0"/>
        <v>0</v>
      </c>
    </row>
    <row r="31" spans="2:23" x14ac:dyDescent="0.2">
      <c r="B31" s="34" t="s">
        <v>25</v>
      </c>
      <c r="C31" s="27">
        <f>'[1]July 2024 - June 2025'!C24</f>
        <v>35.700000000000003</v>
      </c>
      <c r="D31" s="41">
        <v>1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30">
        <f t="shared" si="0"/>
        <v>0</v>
      </c>
      <c r="U31" s="1"/>
      <c r="V31" s="1"/>
      <c r="W31" s="1"/>
    </row>
    <row r="32" spans="2:23" x14ac:dyDescent="0.2">
      <c r="B32" s="34" t="s">
        <v>26</v>
      </c>
      <c r="C32" s="27">
        <f>'[1]July 2024 - June 2025'!C25</f>
        <v>53.550000000000004</v>
      </c>
      <c r="D32" s="41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30">
        <f t="shared" si="0"/>
        <v>0</v>
      </c>
    </row>
    <row r="33" spans="2:23" x14ac:dyDescent="0.2">
      <c r="B33" s="34" t="s">
        <v>27</v>
      </c>
      <c r="C33" s="27">
        <f>'[1]July 2024 - June 2025'!C26</f>
        <v>127.05000000000001</v>
      </c>
      <c r="D33" s="44">
        <v>1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0">
        <f t="shared" si="0"/>
        <v>0</v>
      </c>
    </row>
    <row r="34" spans="2:23" x14ac:dyDescent="0.2">
      <c r="B34" s="34" t="s">
        <v>28</v>
      </c>
      <c r="C34" s="27">
        <f>'[1]July 2024 - June 2025'!C27</f>
        <v>22.05</v>
      </c>
      <c r="D34" s="4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0">
        <f t="shared" si="0"/>
        <v>0</v>
      </c>
    </row>
    <row r="35" spans="2:23" x14ac:dyDescent="0.2">
      <c r="B35" s="34" t="s">
        <v>29</v>
      </c>
      <c r="C35" s="27">
        <f>'[1]July 2024 - June 2025'!C28</f>
        <v>215.25</v>
      </c>
      <c r="D35" s="41">
        <v>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30">
        <f t="shared" si="0"/>
        <v>0</v>
      </c>
    </row>
    <row r="36" spans="2:23" x14ac:dyDescent="0.2">
      <c r="B36" s="34" t="s">
        <v>30</v>
      </c>
      <c r="C36" s="27">
        <f>'[1]July 2024 - June 2025'!C29</f>
        <v>268.8</v>
      </c>
      <c r="D36" s="41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30">
        <f t="shared" si="0"/>
        <v>0</v>
      </c>
    </row>
    <row r="37" spans="2:23" x14ac:dyDescent="0.2">
      <c r="B37" s="34" t="s">
        <v>31</v>
      </c>
      <c r="C37" s="27">
        <f>'[1]July 2024 - June 2025'!C30</f>
        <v>161.70000000000002</v>
      </c>
      <c r="D37" s="41">
        <v>3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30">
        <f t="shared" si="0"/>
        <v>0</v>
      </c>
    </row>
    <row r="38" spans="2:23" x14ac:dyDescent="0.2">
      <c r="B38" s="34" t="s">
        <v>32</v>
      </c>
      <c r="C38" s="27">
        <f>'[1]July 2024 - June 2025'!C31</f>
        <v>161.70000000000002</v>
      </c>
      <c r="D38" s="41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30">
        <f t="shared" si="0"/>
        <v>0</v>
      </c>
    </row>
    <row r="39" spans="2:23" x14ac:dyDescent="0.2">
      <c r="B39" s="34" t="s">
        <v>33</v>
      </c>
      <c r="C39" s="27">
        <f>'[1]July 2024 - June 2025'!C32</f>
        <v>45.15</v>
      </c>
      <c r="D39" s="41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30">
        <f t="shared" si="0"/>
        <v>0</v>
      </c>
    </row>
    <row r="40" spans="2:23" x14ac:dyDescent="0.2">
      <c r="B40" s="34" t="s">
        <v>34</v>
      </c>
      <c r="C40" s="27">
        <f>'[1]July 2024 - June 2025'!C33</f>
        <v>45.15</v>
      </c>
      <c r="D40" s="41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30">
        <f t="shared" si="0"/>
        <v>0</v>
      </c>
    </row>
    <row r="41" spans="2:23" x14ac:dyDescent="0.2">
      <c r="B41" s="34" t="s">
        <v>35</v>
      </c>
      <c r="C41" s="27">
        <f>'[1]July 2024 - June 2025'!C34</f>
        <v>161.70000000000002</v>
      </c>
      <c r="D41" s="44">
        <v>1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0">
        <f>C41*SUM(E41:S41)</f>
        <v>0</v>
      </c>
    </row>
    <row r="42" spans="2:23" x14ac:dyDescent="0.2">
      <c r="B42" s="34" t="s">
        <v>36</v>
      </c>
      <c r="C42" s="27">
        <f>'[1]July 2024 - June 2025'!C35</f>
        <v>107.10000000000001</v>
      </c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30">
        <f t="shared" si="0"/>
        <v>0</v>
      </c>
    </row>
    <row r="43" spans="2:23" x14ac:dyDescent="0.2">
      <c r="B43" s="34" t="s">
        <v>37</v>
      </c>
      <c r="C43" s="27">
        <f>'[1]July 2024 - June 2025'!C36</f>
        <v>67.2</v>
      </c>
      <c r="D43" s="41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30">
        <f t="shared" si="0"/>
        <v>0</v>
      </c>
    </row>
    <row r="44" spans="2:23" x14ac:dyDescent="0.2">
      <c r="B44" s="34" t="s">
        <v>38</v>
      </c>
      <c r="C44" s="27">
        <f>'[1]July 2024 - June 2025'!C37</f>
        <v>33.6</v>
      </c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30">
        <f t="shared" si="0"/>
        <v>0</v>
      </c>
    </row>
    <row r="45" spans="2:23" x14ac:dyDescent="0.2">
      <c r="B45" s="34" t="s">
        <v>39</v>
      </c>
      <c r="C45" s="27">
        <f>'[1]July 2024 - June 2025'!C38</f>
        <v>33.6</v>
      </c>
      <c r="D45" s="4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30">
        <f t="shared" si="0"/>
        <v>0</v>
      </c>
    </row>
    <row r="46" spans="2:23" x14ac:dyDescent="0.2">
      <c r="B46" s="34" t="s">
        <v>40</v>
      </c>
      <c r="C46" s="27">
        <f>'[1]July 2024 - June 2025'!C39</f>
        <v>31.5</v>
      </c>
      <c r="D46" s="41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30">
        <f t="shared" si="0"/>
        <v>0</v>
      </c>
    </row>
    <row r="47" spans="2:23" x14ac:dyDescent="0.2">
      <c r="B47" s="34" t="s">
        <v>41</v>
      </c>
      <c r="C47" s="27">
        <f>'[1]July 2024 - June 2025'!C40</f>
        <v>53.550000000000004</v>
      </c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30">
        <f t="shared" si="0"/>
        <v>0</v>
      </c>
    </row>
    <row r="48" spans="2:23" ht="16" x14ac:dyDescent="0.2">
      <c r="B48" s="26" t="s">
        <v>42</v>
      </c>
      <c r="C48" s="27">
        <f>'[1]July 2024 - June 2025'!C41</f>
        <v>312.90000000000003</v>
      </c>
      <c r="D48" s="41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30">
        <f t="shared" si="0"/>
        <v>0</v>
      </c>
      <c r="U48" s="31"/>
      <c r="V48" s="31"/>
      <c r="W48" s="32"/>
    </row>
    <row r="49" spans="2:23" ht="16" x14ac:dyDescent="0.2">
      <c r="B49" s="26" t="s">
        <v>43</v>
      </c>
      <c r="C49" s="27">
        <f>'[1]July 2024 - June 2025'!C42</f>
        <v>312.90000000000003</v>
      </c>
      <c r="D49" s="41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30">
        <f t="shared" si="0"/>
        <v>0</v>
      </c>
      <c r="U49" s="31"/>
      <c r="V49" s="31"/>
      <c r="W49" s="32"/>
    </row>
    <row r="50" spans="2:23" x14ac:dyDescent="0.2">
      <c r="B50" s="34" t="s">
        <v>44</v>
      </c>
      <c r="C50" s="27">
        <f>'[1]July 2024 - June 2025'!C43</f>
        <v>268.8</v>
      </c>
      <c r="D50" s="41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30">
        <f t="shared" si="0"/>
        <v>0</v>
      </c>
    </row>
    <row r="51" spans="2:23" x14ac:dyDescent="0.2">
      <c r="B51" s="34" t="s">
        <v>45</v>
      </c>
      <c r="C51" s="27">
        <f>'[1]July 2024 - June 2025'!C44</f>
        <v>268.8</v>
      </c>
      <c r="D51" s="41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30">
        <f t="shared" si="0"/>
        <v>0</v>
      </c>
    </row>
    <row r="52" spans="2:23" x14ac:dyDescent="0.2">
      <c r="B52" s="34" t="s">
        <v>46</v>
      </c>
      <c r="C52" s="27">
        <f>'[1]July 2024 - June 2025'!C45</f>
        <v>71.400000000000006</v>
      </c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30">
        <f t="shared" si="0"/>
        <v>0</v>
      </c>
    </row>
    <row r="53" spans="2:23" x14ac:dyDescent="0.2">
      <c r="B53" s="34" t="s">
        <v>47</v>
      </c>
      <c r="C53" s="27">
        <f>'[1]July 2024 - June 2025'!C46</f>
        <v>35.700000000000003</v>
      </c>
      <c r="D53" s="4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30">
        <f t="shared" si="0"/>
        <v>0</v>
      </c>
    </row>
    <row r="54" spans="2:23" ht="16" thickBot="1" x14ac:dyDescent="0.25">
      <c r="B54" s="133" t="s">
        <v>48</v>
      </c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45">
        <f>SUM(T24:T53)</f>
        <v>0</v>
      </c>
    </row>
    <row r="55" spans="2:23" x14ac:dyDescent="0.2">
      <c r="B55" s="147" t="s">
        <v>49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2:23" x14ac:dyDescent="0.2">
      <c r="B56" s="46" t="s">
        <v>50</v>
      </c>
      <c r="C56" s="47">
        <f>'[1]July 2024 - June 2025'!C49</f>
        <v>76.650000000000006</v>
      </c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0">
        <f>C56*SUM(E56:S56)</f>
        <v>0</v>
      </c>
    </row>
    <row r="57" spans="2:23" x14ac:dyDescent="0.2">
      <c r="B57" s="34" t="s">
        <v>51</v>
      </c>
      <c r="C57" s="51">
        <f>'[1]July 2024 - June 2025'!C50</f>
        <v>101.85000000000001</v>
      </c>
      <c r="D57" s="52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0">
        <f>C57*SUM(E57:S57)</f>
        <v>0</v>
      </c>
    </row>
    <row r="58" spans="2:23" x14ac:dyDescent="0.2">
      <c r="B58" s="34" t="s">
        <v>52</v>
      </c>
      <c r="C58" s="51">
        <f>'[1]July 2024 - June 2025'!C51</f>
        <v>42</v>
      </c>
      <c r="D58" s="52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0"/>
    </row>
    <row r="59" spans="2:23" x14ac:dyDescent="0.2">
      <c r="B59" s="34" t="s">
        <v>53</v>
      </c>
      <c r="C59" s="51">
        <f>'[1]July 2024 - June 2025'!C52</f>
        <v>25.200000000000003</v>
      </c>
      <c r="D59" s="52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0">
        <f>C59*SUM(E59:S59)</f>
        <v>0</v>
      </c>
      <c r="U59" s="54"/>
      <c r="V59" s="54"/>
      <c r="W59" s="54"/>
    </row>
    <row r="60" spans="2:23" x14ac:dyDescent="0.2">
      <c r="B60" s="34" t="s">
        <v>54</v>
      </c>
      <c r="C60" s="51">
        <f>'[1]July 2024 - June 2025'!C53</f>
        <v>101.85000000000001</v>
      </c>
      <c r="D60" s="52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0">
        <f>C60*SUM(E60:S60)</f>
        <v>0</v>
      </c>
    </row>
    <row r="61" spans="2:23" ht="16" thickBot="1" x14ac:dyDescent="0.25">
      <c r="B61" s="141" t="s">
        <v>55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45">
        <f>SUM(T56:T60)</f>
        <v>0</v>
      </c>
    </row>
    <row r="62" spans="2:23" x14ac:dyDescent="0.2">
      <c r="B62" s="143" t="s">
        <v>56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1"/>
    </row>
    <row r="63" spans="2:23" ht="16" x14ac:dyDescent="0.2">
      <c r="B63" s="55" t="s">
        <v>57</v>
      </c>
      <c r="C63" s="56">
        <f>'[1]July 2024 - June 2025'!C56</f>
        <v>50.400000000000006</v>
      </c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0">
        <f>C63*SUM(E63:S63)</f>
        <v>0</v>
      </c>
    </row>
    <row r="64" spans="2:23" x14ac:dyDescent="0.2">
      <c r="B64" s="57" t="s">
        <v>58</v>
      </c>
      <c r="C64" s="56">
        <f>'[1]July 2024 - June 2025'!C57</f>
        <v>393.75</v>
      </c>
      <c r="D64" s="28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0">
        <f>C64*SUM(E64:S64)</f>
        <v>0</v>
      </c>
      <c r="U64" s="54"/>
      <c r="V64" s="54"/>
      <c r="W64" s="54"/>
    </row>
    <row r="65" spans="2:20" x14ac:dyDescent="0.2">
      <c r="B65" s="58" t="s">
        <v>59</v>
      </c>
      <c r="C65" s="56">
        <f>'[1]July 2024 - June 2025'!C58</f>
        <v>101.85000000000001</v>
      </c>
      <c r="D65" s="28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0">
        <f>C65*SUM(E65:S65)</f>
        <v>0</v>
      </c>
    </row>
    <row r="66" spans="2:20" x14ac:dyDescent="0.2">
      <c r="B66" s="58" t="s">
        <v>60</v>
      </c>
      <c r="C66" s="59"/>
      <c r="D66" s="28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60"/>
    </row>
    <row r="67" spans="2:20" ht="16" x14ac:dyDescent="0.2">
      <c r="B67" s="61" t="s">
        <v>61</v>
      </c>
      <c r="C67" s="56">
        <f>'[1]July 2024 - June 2025'!C60</f>
        <v>44.1</v>
      </c>
      <c r="D67" s="28"/>
      <c r="E67" s="138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40"/>
      <c r="T67" s="30">
        <f>C67*SUM(E67:S67)</f>
        <v>0</v>
      </c>
    </row>
    <row r="68" spans="2:20" x14ac:dyDescent="0.2">
      <c r="B68" s="58" t="s">
        <v>62</v>
      </c>
      <c r="C68" s="56">
        <f>'[1]July 2024 - June 2025'!C61</f>
        <v>7.3500000000000005</v>
      </c>
      <c r="D68" s="28"/>
      <c r="E68" s="138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40"/>
      <c r="T68" s="30">
        <f>C68*SUM(E68:S68)</f>
        <v>0</v>
      </c>
    </row>
    <row r="69" spans="2:20" ht="16" thickBot="1" x14ac:dyDescent="0.25">
      <c r="B69" s="141" t="s">
        <v>63</v>
      </c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45">
        <f>SUM(T63:T68)</f>
        <v>0</v>
      </c>
    </row>
    <row r="70" spans="2:20" x14ac:dyDescent="0.2">
      <c r="B70" s="143" t="s">
        <v>64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5"/>
    </row>
    <row r="71" spans="2:20" x14ac:dyDescent="0.2">
      <c r="B71" s="26" t="s">
        <v>65</v>
      </c>
      <c r="C71" s="62">
        <f>'[1]July 2024 - June 2025'!C64</f>
        <v>45.15</v>
      </c>
      <c r="D71" s="63">
        <v>1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5">
        <f>C71*SUM(E71:S71)</f>
        <v>0</v>
      </c>
    </row>
    <row r="72" spans="2:20" ht="16" thickBot="1" x14ac:dyDescent="0.25">
      <c r="B72" s="146" t="s">
        <v>66</v>
      </c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36">
        <f>SUM(T70,T71)</f>
        <v>0</v>
      </c>
    </row>
    <row r="73" spans="2:20" x14ac:dyDescent="0.2">
      <c r="B73" s="128" t="s">
        <v>67</v>
      </c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30"/>
    </row>
    <row r="74" spans="2:20" x14ac:dyDescent="0.2">
      <c r="B74" s="34" t="s">
        <v>68</v>
      </c>
      <c r="C74" s="56">
        <f>'[1]July 2024 - June 2025'!C66</f>
        <v>71.400000000000006</v>
      </c>
      <c r="D74" s="66"/>
      <c r="E74" s="131" t="s">
        <v>69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67" t="s">
        <v>69</v>
      </c>
    </row>
    <row r="75" spans="2:20" x14ac:dyDescent="0.2">
      <c r="B75" s="34" t="s">
        <v>70</v>
      </c>
      <c r="C75" s="56">
        <f>'[1]July 2024 - June 2025'!C67</f>
        <v>89.25</v>
      </c>
      <c r="D75" s="66"/>
      <c r="E75" s="131" t="s">
        <v>69</v>
      </c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67" t="s">
        <v>69</v>
      </c>
    </row>
    <row r="76" spans="2:20" ht="16" thickBot="1" x14ac:dyDescent="0.25">
      <c r="B76" s="133" t="s">
        <v>71</v>
      </c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45">
        <f>SUM(T74,T75)</f>
        <v>0</v>
      </c>
    </row>
    <row r="77" spans="2:20" x14ac:dyDescent="0.2">
      <c r="B77" s="135" t="s">
        <v>72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7"/>
    </row>
    <row r="78" spans="2:20" x14ac:dyDescent="0.2">
      <c r="B78" s="68" t="s">
        <v>73</v>
      </c>
      <c r="C78" s="56">
        <f>'[1]July 2024 - June 2025'!C70</f>
        <v>1050</v>
      </c>
      <c r="D78" s="28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67">
        <f>C78*E78</f>
        <v>0</v>
      </c>
    </row>
    <row r="79" spans="2:20" x14ac:dyDescent="0.2">
      <c r="B79" s="68" t="s">
        <v>74</v>
      </c>
      <c r="C79" s="56">
        <f>'[1]July 2024 - June 2025'!C71</f>
        <v>630</v>
      </c>
      <c r="D79" s="28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67">
        <f>C79*E79</f>
        <v>0</v>
      </c>
    </row>
    <row r="80" spans="2:20" x14ac:dyDescent="0.2">
      <c r="B80" s="68" t="s">
        <v>75</v>
      </c>
      <c r="C80" s="56">
        <f>'[1]July 2024 - June 2025'!C72</f>
        <v>262.5</v>
      </c>
      <c r="D80" s="28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67">
        <f>C80*E80</f>
        <v>0</v>
      </c>
    </row>
    <row r="81" spans="2:23" x14ac:dyDescent="0.2">
      <c r="B81" s="68" t="s">
        <v>76</v>
      </c>
      <c r="C81" s="56">
        <f>'[1]July 2024 - June 2025'!C73</f>
        <v>262.5</v>
      </c>
      <c r="D81" s="28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67">
        <f>C81*E81</f>
        <v>0</v>
      </c>
    </row>
    <row r="82" spans="2:23" ht="16" thickBot="1" x14ac:dyDescent="0.25">
      <c r="B82" s="126" t="s">
        <v>77</v>
      </c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36">
        <f>SUM(T78:T81)</f>
        <v>0</v>
      </c>
    </row>
    <row r="83" spans="2:23" x14ac:dyDescent="0.2">
      <c r="B83" s="128" t="s">
        <v>78</v>
      </c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30"/>
    </row>
    <row r="84" spans="2:23" x14ac:dyDescent="0.2">
      <c r="B84" s="69" t="s">
        <v>79</v>
      </c>
      <c r="C84" s="70">
        <f>'[1]July 2024 - June 2025'!C76</f>
        <v>55.650000000000006</v>
      </c>
      <c r="D84" s="71"/>
      <c r="E84" s="115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7"/>
      <c r="T84" s="67">
        <f t="shared" ref="T84:T94" si="1">C84*SUM(E84:S84)</f>
        <v>0</v>
      </c>
      <c r="U84" s="72"/>
      <c r="V84" s="72"/>
      <c r="W84" s="72"/>
    </row>
    <row r="85" spans="2:23" x14ac:dyDescent="0.2">
      <c r="B85" s="69" t="s">
        <v>80</v>
      </c>
      <c r="C85" s="73">
        <f>'[1]July 2024 - June 2025'!C77</f>
        <v>0.1</v>
      </c>
      <c r="D85" s="71"/>
      <c r="E85" s="115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7"/>
      <c r="T85" s="67">
        <f t="shared" si="1"/>
        <v>0</v>
      </c>
    </row>
    <row r="86" spans="2:23" x14ac:dyDescent="0.2">
      <c r="B86" s="69" t="s">
        <v>81</v>
      </c>
      <c r="C86" s="73">
        <f>'[1]July 2024 - June 2025'!C78</f>
        <v>0.12</v>
      </c>
      <c r="D86" s="71"/>
      <c r="E86" s="115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7"/>
      <c r="T86" s="67">
        <f t="shared" si="1"/>
        <v>0</v>
      </c>
    </row>
    <row r="87" spans="2:23" x14ac:dyDescent="0.2">
      <c r="B87" s="69" t="s">
        <v>82</v>
      </c>
      <c r="C87" s="70">
        <f>'[1]July 2024 - June 2025'!C79</f>
        <v>60</v>
      </c>
      <c r="D87" s="71"/>
      <c r="E87" s="115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7"/>
      <c r="T87" s="67">
        <f t="shared" si="1"/>
        <v>0</v>
      </c>
    </row>
    <row r="88" spans="2:23" x14ac:dyDescent="0.2">
      <c r="B88" s="58" t="s">
        <v>83</v>
      </c>
      <c r="C88" s="70">
        <f>'[1]July 2024 - June 2025'!C80</f>
        <v>210</v>
      </c>
      <c r="D88" s="71"/>
      <c r="E88" s="115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7"/>
      <c r="T88" s="67">
        <f t="shared" si="1"/>
        <v>0</v>
      </c>
    </row>
    <row r="89" spans="2:23" x14ac:dyDescent="0.2">
      <c r="B89" s="58" t="s">
        <v>84</v>
      </c>
      <c r="C89" s="70">
        <f>'[1]July 2024 - June 2025'!C81</f>
        <v>252</v>
      </c>
      <c r="D89" s="71"/>
      <c r="E89" s="115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7"/>
      <c r="T89" s="67">
        <f t="shared" si="1"/>
        <v>0</v>
      </c>
    </row>
    <row r="90" spans="2:23" x14ac:dyDescent="0.2">
      <c r="B90" s="58" t="s">
        <v>85</v>
      </c>
      <c r="C90" s="70">
        <f>'[1]July 2024 - June 2025'!C82</f>
        <v>168</v>
      </c>
      <c r="D90" s="71"/>
      <c r="E90" s="115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7"/>
      <c r="T90" s="67">
        <f t="shared" si="1"/>
        <v>0</v>
      </c>
    </row>
    <row r="91" spans="2:23" x14ac:dyDescent="0.2">
      <c r="B91" s="58" t="s">
        <v>86</v>
      </c>
      <c r="C91" s="70">
        <f>'[1]July 2024 - June 2025'!C83</f>
        <v>84</v>
      </c>
      <c r="D91" s="71"/>
      <c r="E91" s="115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7"/>
      <c r="T91" s="67">
        <f t="shared" si="1"/>
        <v>0</v>
      </c>
    </row>
    <row r="92" spans="2:23" ht="16" x14ac:dyDescent="0.2">
      <c r="B92" s="74" t="s">
        <v>87</v>
      </c>
      <c r="C92" s="70">
        <f>'[1]July 2024 - June 2025'!C84</f>
        <v>126</v>
      </c>
      <c r="D92" s="71"/>
      <c r="E92" s="115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7"/>
      <c r="T92" s="67">
        <f t="shared" si="1"/>
        <v>0</v>
      </c>
    </row>
    <row r="93" spans="2:23" x14ac:dyDescent="0.2">
      <c r="B93" s="58" t="s">
        <v>88</v>
      </c>
      <c r="C93" s="70">
        <f>'[1]July 2024 - June 2025'!C85</f>
        <v>84</v>
      </c>
      <c r="D93" s="71"/>
      <c r="E93" s="115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7"/>
      <c r="T93" s="67">
        <f t="shared" si="1"/>
        <v>0</v>
      </c>
    </row>
    <row r="94" spans="2:23" x14ac:dyDescent="0.2">
      <c r="B94" s="58" t="s">
        <v>89</v>
      </c>
      <c r="C94" s="70">
        <f>'[1]July 2024 - June 2025'!C86</f>
        <v>126</v>
      </c>
      <c r="D94" s="71"/>
      <c r="E94" s="115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7"/>
      <c r="T94" s="67">
        <f t="shared" si="1"/>
        <v>0</v>
      </c>
      <c r="U94" s="54"/>
      <c r="V94" s="54"/>
      <c r="W94" s="54"/>
    </row>
    <row r="95" spans="2:23" ht="16" thickBot="1" x14ac:dyDescent="0.25">
      <c r="B95" s="118" t="s">
        <v>90</v>
      </c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75">
        <f>SUM(T84:T94)</f>
        <v>0</v>
      </c>
    </row>
    <row r="96" spans="2:23" x14ac:dyDescent="0.2">
      <c r="B96" s="76" t="s">
        <v>91</v>
      </c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8"/>
    </row>
    <row r="97" spans="2:20" x14ac:dyDescent="0.2">
      <c r="B97" s="79" t="s">
        <v>92</v>
      </c>
      <c r="C97" s="80">
        <f>'[1]July 2024 - June 2025'!C89</f>
        <v>126</v>
      </c>
      <c r="D97" s="81"/>
      <c r="E97" s="120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2"/>
      <c r="T97" s="82">
        <f>C97*E97</f>
        <v>0</v>
      </c>
    </row>
    <row r="98" spans="2:20" ht="18" customHeight="1" thickBot="1" x14ac:dyDescent="0.25">
      <c r="B98" s="83" t="s">
        <v>93</v>
      </c>
      <c r="C98" s="80">
        <f>'[1]July 2024 - June 2025'!C90</f>
        <v>169.05</v>
      </c>
      <c r="D98" s="84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6">
        <f>C98*SUM(E98:S98)</f>
        <v>0</v>
      </c>
    </row>
    <row r="99" spans="2:20" ht="16" thickBot="1" x14ac:dyDescent="0.25">
      <c r="B99" s="123" t="s">
        <v>94</v>
      </c>
      <c r="C99" s="124"/>
      <c r="D99" s="87">
        <f>SUMPRODUCT(C19:C21,D19:D21)+SUMPRODUCT(C24:C53,D24:D53)+C71*D71</f>
        <v>1334.5500000000002</v>
      </c>
      <c r="E99" s="88">
        <f>E100+E101+E104</f>
        <v>0</v>
      </c>
      <c r="F99" s="88">
        <f t="shared" ref="F99:S99" si="2">F100+F101+F104</f>
        <v>0</v>
      </c>
      <c r="G99" s="88">
        <f t="shared" si="2"/>
        <v>0</v>
      </c>
      <c r="H99" s="88">
        <f t="shared" si="2"/>
        <v>0</v>
      </c>
      <c r="I99" s="88">
        <f t="shared" si="2"/>
        <v>0</v>
      </c>
      <c r="J99" s="88">
        <f t="shared" si="2"/>
        <v>0</v>
      </c>
      <c r="K99" s="88">
        <f t="shared" si="2"/>
        <v>0</v>
      </c>
      <c r="L99" s="88">
        <f t="shared" si="2"/>
        <v>0</v>
      </c>
      <c r="M99" s="88">
        <f t="shared" si="2"/>
        <v>0</v>
      </c>
      <c r="N99" s="88">
        <f t="shared" si="2"/>
        <v>0</v>
      </c>
      <c r="O99" s="88">
        <f t="shared" si="2"/>
        <v>0</v>
      </c>
      <c r="P99" s="88">
        <f t="shared" si="2"/>
        <v>0</v>
      </c>
      <c r="Q99" s="88">
        <f t="shared" si="2"/>
        <v>0</v>
      </c>
      <c r="R99" s="88">
        <f t="shared" si="2"/>
        <v>0</v>
      </c>
      <c r="S99" s="88">
        <f t="shared" si="2"/>
        <v>0</v>
      </c>
      <c r="T99" s="89"/>
    </row>
    <row r="100" spans="2:20" ht="16" thickBot="1" x14ac:dyDescent="0.25">
      <c r="B100" s="107" t="s">
        <v>95</v>
      </c>
      <c r="C100" s="108"/>
      <c r="D100" s="109"/>
      <c r="E100" s="90">
        <f t="shared" ref="E100:S100" si="3">SUMPRODUCT($C14:$C16,E14:E16)</f>
        <v>0</v>
      </c>
      <c r="F100" s="90">
        <f t="shared" si="3"/>
        <v>0</v>
      </c>
      <c r="G100" s="90">
        <f t="shared" si="3"/>
        <v>0</v>
      </c>
      <c r="H100" s="90">
        <f t="shared" si="3"/>
        <v>0</v>
      </c>
      <c r="I100" s="90">
        <f t="shared" si="3"/>
        <v>0</v>
      </c>
      <c r="J100" s="90">
        <f t="shared" si="3"/>
        <v>0</v>
      </c>
      <c r="K100" s="90">
        <f t="shared" si="3"/>
        <v>0</v>
      </c>
      <c r="L100" s="90">
        <f t="shared" si="3"/>
        <v>0</v>
      </c>
      <c r="M100" s="90">
        <f t="shared" si="3"/>
        <v>0</v>
      </c>
      <c r="N100" s="90">
        <f t="shared" si="3"/>
        <v>0</v>
      </c>
      <c r="O100" s="90">
        <f t="shared" si="3"/>
        <v>0</v>
      </c>
      <c r="P100" s="90">
        <f t="shared" si="3"/>
        <v>0</v>
      </c>
      <c r="Q100" s="90">
        <f t="shared" si="3"/>
        <v>0</v>
      </c>
      <c r="R100" s="90">
        <f t="shared" si="3"/>
        <v>0</v>
      </c>
      <c r="S100" s="90">
        <f t="shared" si="3"/>
        <v>0</v>
      </c>
      <c r="T100" s="104"/>
    </row>
    <row r="101" spans="2:20" ht="16" thickBot="1" x14ac:dyDescent="0.25">
      <c r="B101" s="107" t="s">
        <v>96</v>
      </c>
      <c r="C101" s="108"/>
      <c r="D101" s="109"/>
      <c r="E101" s="91">
        <f t="shared" ref="E101:S101" si="4">SUMPRODUCT($C19:$C21,E19:E21)+SUMPRODUCT($C24:$C53,E24:E53)-$C44*E44</f>
        <v>0</v>
      </c>
      <c r="F101" s="91">
        <f t="shared" si="4"/>
        <v>0</v>
      </c>
      <c r="G101" s="91">
        <f t="shared" si="4"/>
        <v>0</v>
      </c>
      <c r="H101" s="91">
        <f t="shared" si="4"/>
        <v>0</v>
      </c>
      <c r="I101" s="91">
        <f t="shared" si="4"/>
        <v>0</v>
      </c>
      <c r="J101" s="91">
        <f t="shared" si="4"/>
        <v>0</v>
      </c>
      <c r="K101" s="91">
        <f t="shared" si="4"/>
        <v>0</v>
      </c>
      <c r="L101" s="91">
        <f t="shared" si="4"/>
        <v>0</v>
      </c>
      <c r="M101" s="91">
        <f t="shared" si="4"/>
        <v>0</v>
      </c>
      <c r="N101" s="91">
        <f t="shared" si="4"/>
        <v>0</v>
      </c>
      <c r="O101" s="91">
        <f t="shared" si="4"/>
        <v>0</v>
      </c>
      <c r="P101" s="91">
        <f t="shared" si="4"/>
        <v>0</v>
      </c>
      <c r="Q101" s="91">
        <f t="shared" si="4"/>
        <v>0</v>
      </c>
      <c r="R101" s="91">
        <f t="shared" si="4"/>
        <v>0</v>
      </c>
      <c r="S101" s="91">
        <f t="shared" si="4"/>
        <v>0</v>
      </c>
      <c r="T101" s="105"/>
    </row>
    <row r="102" spans="2:20" ht="16" thickBot="1" x14ac:dyDescent="0.25">
      <c r="B102" s="110" t="s">
        <v>97</v>
      </c>
      <c r="C102" s="111"/>
      <c r="D102" s="112"/>
      <c r="E102" s="92">
        <f t="shared" ref="E102:S102" si="5">$C$58*E58</f>
        <v>0</v>
      </c>
      <c r="F102" s="92">
        <f t="shared" si="5"/>
        <v>0</v>
      </c>
      <c r="G102" s="92">
        <f t="shared" si="5"/>
        <v>0</v>
      </c>
      <c r="H102" s="92">
        <f t="shared" si="5"/>
        <v>0</v>
      </c>
      <c r="I102" s="92">
        <f t="shared" si="5"/>
        <v>0</v>
      </c>
      <c r="J102" s="92">
        <f t="shared" si="5"/>
        <v>0</v>
      </c>
      <c r="K102" s="92">
        <f t="shared" si="5"/>
        <v>0</v>
      </c>
      <c r="L102" s="92">
        <f t="shared" si="5"/>
        <v>0</v>
      </c>
      <c r="M102" s="92">
        <f t="shared" si="5"/>
        <v>0</v>
      </c>
      <c r="N102" s="92">
        <f t="shared" si="5"/>
        <v>0</v>
      </c>
      <c r="O102" s="92">
        <f t="shared" si="5"/>
        <v>0</v>
      </c>
      <c r="P102" s="92">
        <f t="shared" si="5"/>
        <v>0</v>
      </c>
      <c r="Q102" s="92">
        <f t="shared" si="5"/>
        <v>0</v>
      </c>
      <c r="R102" s="92">
        <f t="shared" si="5"/>
        <v>0</v>
      </c>
      <c r="S102" s="92">
        <f t="shared" si="5"/>
        <v>0</v>
      </c>
      <c r="T102" s="105"/>
    </row>
    <row r="103" spans="2:20" ht="16" thickBot="1" x14ac:dyDescent="0.25">
      <c r="B103" s="110" t="s">
        <v>98</v>
      </c>
      <c r="C103" s="111"/>
      <c r="D103" s="112"/>
      <c r="E103" s="92">
        <f t="shared" ref="E103:S103" si="6">$C44*E44</f>
        <v>0</v>
      </c>
      <c r="F103" s="92">
        <f t="shared" si="6"/>
        <v>0</v>
      </c>
      <c r="G103" s="92">
        <f t="shared" si="6"/>
        <v>0</v>
      </c>
      <c r="H103" s="92">
        <f t="shared" si="6"/>
        <v>0</v>
      </c>
      <c r="I103" s="92">
        <f t="shared" si="6"/>
        <v>0</v>
      </c>
      <c r="J103" s="92">
        <f t="shared" si="6"/>
        <v>0</v>
      </c>
      <c r="K103" s="92">
        <f t="shared" si="6"/>
        <v>0</v>
      </c>
      <c r="L103" s="92">
        <f t="shared" si="6"/>
        <v>0</v>
      </c>
      <c r="M103" s="92">
        <f t="shared" si="6"/>
        <v>0</v>
      </c>
      <c r="N103" s="92">
        <f t="shared" si="6"/>
        <v>0</v>
      </c>
      <c r="O103" s="92">
        <f t="shared" si="6"/>
        <v>0</v>
      </c>
      <c r="P103" s="92">
        <f t="shared" si="6"/>
        <v>0</v>
      </c>
      <c r="Q103" s="92">
        <f t="shared" si="6"/>
        <v>0</v>
      </c>
      <c r="R103" s="92">
        <f t="shared" si="6"/>
        <v>0</v>
      </c>
      <c r="S103" s="92">
        <f t="shared" si="6"/>
        <v>0</v>
      </c>
      <c r="T103" s="105"/>
    </row>
    <row r="104" spans="2:20" ht="16" thickBot="1" x14ac:dyDescent="0.25">
      <c r="B104" s="107" t="s">
        <v>99</v>
      </c>
      <c r="C104" s="108"/>
      <c r="D104" s="109"/>
      <c r="E104" s="93">
        <f t="shared" ref="E104:S104" si="7">SUMPRODUCT($C56:$C60,E56:E60)-$C$58*E58</f>
        <v>0</v>
      </c>
      <c r="F104" s="93">
        <f t="shared" si="7"/>
        <v>0</v>
      </c>
      <c r="G104" s="93">
        <f t="shared" si="7"/>
        <v>0</v>
      </c>
      <c r="H104" s="93">
        <f t="shared" si="7"/>
        <v>0</v>
      </c>
      <c r="I104" s="93">
        <f t="shared" si="7"/>
        <v>0</v>
      </c>
      <c r="J104" s="93">
        <f t="shared" si="7"/>
        <v>0</v>
      </c>
      <c r="K104" s="93">
        <f t="shared" si="7"/>
        <v>0</v>
      </c>
      <c r="L104" s="93">
        <f t="shared" si="7"/>
        <v>0</v>
      </c>
      <c r="M104" s="93">
        <f t="shared" si="7"/>
        <v>0</v>
      </c>
      <c r="N104" s="93">
        <f t="shared" si="7"/>
        <v>0</v>
      </c>
      <c r="O104" s="93">
        <f t="shared" si="7"/>
        <v>0</v>
      </c>
      <c r="P104" s="93">
        <f t="shared" si="7"/>
        <v>0</v>
      </c>
      <c r="Q104" s="93">
        <f t="shared" si="7"/>
        <v>0</v>
      </c>
      <c r="R104" s="93">
        <f t="shared" si="7"/>
        <v>0</v>
      </c>
      <c r="S104" s="93">
        <f t="shared" si="7"/>
        <v>0</v>
      </c>
      <c r="T104" s="106"/>
    </row>
    <row r="105" spans="2:20" ht="16" thickBot="1" x14ac:dyDescent="0.25">
      <c r="B105" s="113" t="s">
        <v>100</v>
      </c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94">
        <f>SUM(T17,T22,T54,T61,T69,T71,T82,T95)</f>
        <v>0</v>
      </c>
    </row>
    <row r="107" spans="2:20" ht="16" thickBot="1" x14ac:dyDescent="0.25"/>
    <row r="108" spans="2:20" ht="16" thickBot="1" x14ac:dyDescent="0.25">
      <c r="B108" s="97" t="s">
        <v>101</v>
      </c>
      <c r="C108" s="98"/>
    </row>
    <row r="109" spans="2:20" ht="16" thickBot="1" x14ac:dyDescent="0.25">
      <c r="B109" s="97" t="s">
        <v>102</v>
      </c>
      <c r="C109" s="99">
        <f>SUM(E99:S99)+SUM(E103:S103)+SUM(E102:S102)</f>
        <v>0</v>
      </c>
    </row>
    <row r="110" spans="2:20" ht="16" thickBot="1" x14ac:dyDescent="0.25">
      <c r="B110" s="97" t="s">
        <v>103</v>
      </c>
      <c r="C110" s="99"/>
    </row>
    <row r="111" spans="2:20" ht="16" thickBot="1" x14ac:dyDescent="0.25">
      <c r="B111" s="97" t="s">
        <v>104</v>
      </c>
      <c r="C111" s="99">
        <f>SUM(E99:S99)</f>
        <v>0</v>
      </c>
    </row>
    <row r="112" spans="2:20" ht="16" thickBot="1" x14ac:dyDescent="0.25">
      <c r="B112" s="100" t="s">
        <v>105</v>
      </c>
      <c r="C112" s="101">
        <f>C108*C109+C110*C111</f>
        <v>0</v>
      </c>
    </row>
    <row r="113" spans="2:3" ht="16" thickBot="1" x14ac:dyDescent="0.25">
      <c r="B113" s="102" t="s">
        <v>106</v>
      </c>
      <c r="C113" s="103">
        <f>D99+C112+C11</f>
        <v>1859.5500000000002</v>
      </c>
    </row>
  </sheetData>
  <mergeCells count="54">
    <mergeCell ref="E11:S11"/>
    <mergeCell ref="B1:T1"/>
    <mergeCell ref="B2:T2"/>
    <mergeCell ref="C8:T8"/>
    <mergeCell ref="B9:B10"/>
    <mergeCell ref="C9:T9"/>
    <mergeCell ref="E67:S67"/>
    <mergeCell ref="E12:S12"/>
    <mergeCell ref="B13:T13"/>
    <mergeCell ref="B17:S17"/>
    <mergeCell ref="B18:T18"/>
    <mergeCell ref="B22:S22"/>
    <mergeCell ref="B23:T23"/>
    <mergeCell ref="B54:S54"/>
    <mergeCell ref="B55:T55"/>
    <mergeCell ref="B61:S61"/>
    <mergeCell ref="B62:T62"/>
    <mergeCell ref="E66:S66"/>
    <mergeCell ref="E80:S80"/>
    <mergeCell ref="E68:S68"/>
    <mergeCell ref="B69:S69"/>
    <mergeCell ref="B70:T70"/>
    <mergeCell ref="B72:S72"/>
    <mergeCell ref="B73:T73"/>
    <mergeCell ref="E74:S74"/>
    <mergeCell ref="E75:S75"/>
    <mergeCell ref="B76:S76"/>
    <mergeCell ref="B77:T77"/>
    <mergeCell ref="E78:S78"/>
    <mergeCell ref="E79:S79"/>
    <mergeCell ref="E92:S92"/>
    <mergeCell ref="E81:S81"/>
    <mergeCell ref="B82:S82"/>
    <mergeCell ref="B83:T83"/>
    <mergeCell ref="E84:S84"/>
    <mergeCell ref="E85:S85"/>
    <mergeCell ref="E86:S86"/>
    <mergeCell ref="E87:S87"/>
    <mergeCell ref="E88:S88"/>
    <mergeCell ref="E89:S89"/>
    <mergeCell ref="E90:S90"/>
    <mergeCell ref="E91:S91"/>
    <mergeCell ref="B105:S105"/>
    <mergeCell ref="E93:S93"/>
    <mergeCell ref="E94:S94"/>
    <mergeCell ref="B95:S95"/>
    <mergeCell ref="E97:S97"/>
    <mergeCell ref="B99:C99"/>
    <mergeCell ref="B100:D100"/>
    <mergeCell ref="T100:T104"/>
    <mergeCell ref="B101:D101"/>
    <mergeCell ref="B102:D102"/>
    <mergeCell ref="B103:D103"/>
    <mergeCell ref="B104:D10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Non-Industry July2024-June2025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 L.</dc:creator>
  <cp:lastModifiedBy>Microsoft Office User</cp:lastModifiedBy>
  <dcterms:created xsi:type="dcterms:W3CDTF">2024-10-21T16:54:00Z</dcterms:created>
  <dcterms:modified xsi:type="dcterms:W3CDTF">2024-10-22T18:18:19Z</dcterms:modified>
</cp:coreProperties>
</file>