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192" firstSheet="1" activeTab="1"/>
  </bookViews>
  <sheets>
    <sheet name="Year-end Performance Review" sheetId="1" state="hidden" r:id="rId1"/>
    <sheet name="Salary and Wage" sheetId="2" r:id="rId2"/>
    <sheet name="Other Direct Expenses" sheetId="3" r:id="rId3"/>
    <sheet name="Equipment Depreciation" sheetId="4" r:id="rId4"/>
    <sheet name="Admin. Overhead Expenses" sheetId="5" r:id="rId5"/>
    <sheet name="Forecasted Usage" sheetId="6" r:id="rId6"/>
    <sheet name="Expense Summary" sheetId="7" r:id="rId7"/>
    <sheet name="Proposed Rate(s)" sheetId="8" r:id="rId8"/>
    <sheet name="Revenue Summary" sheetId="9" r:id="rId9"/>
  </sheets>
  <definedNames>
    <definedName name="_xlnm.Print_Area" localSheetId="4">'Admin. Overhead Expenses'!$A$1:$K$51</definedName>
    <definedName name="_xlnm.Print_Area" localSheetId="3">'Equipment Depreciation'!$A$1:$AF$35</definedName>
    <definedName name="_xlnm.Print_Area" localSheetId="6">'Expense Summary'!$A$1:$AC$34</definedName>
    <definedName name="_xlnm.Print_Area" localSheetId="5">'Forecasted Usage'!$A$1:$N$25</definedName>
    <definedName name="_xlnm.Print_Area" localSheetId="2">'Other Direct Expenses'!$A$1:$Z$58</definedName>
    <definedName name="_xlnm.Print_Area" localSheetId="7">'Proposed Rate(s)'!$A$1:$Y$37</definedName>
    <definedName name="_xlnm.Print_Area" localSheetId="8">'Revenue Summary'!$A$1:$AB$39</definedName>
    <definedName name="_xlnm.Print_Area" localSheetId="1">'Salary and Wage'!$A$1:$AF$63</definedName>
    <definedName name="_xlnm.Print_Area" localSheetId="0">'Year-end Performance Review'!$A$1:$O$83</definedName>
  </definedNames>
  <calcPr fullCalcOnLoad="1"/>
</workbook>
</file>

<file path=xl/sharedStrings.xml><?xml version="1.0" encoding="utf-8"?>
<sst xmlns="http://schemas.openxmlformats.org/spreadsheetml/2006/main" count="403" uniqueCount="212">
  <si>
    <t>Total</t>
  </si>
  <si>
    <t>Jane Doe</t>
  </si>
  <si>
    <t>Service Center:</t>
  </si>
  <si>
    <t xml:space="preserve">Dept/Cost Center:  </t>
  </si>
  <si>
    <t xml:space="preserve">Primary Contact:  </t>
  </si>
  <si>
    <t>Name/Title</t>
  </si>
  <si>
    <t>Direct Phone #</t>
  </si>
  <si>
    <t>E-mail Address</t>
  </si>
  <si>
    <t>FY200Y</t>
  </si>
  <si>
    <t>FY200X</t>
  </si>
  <si>
    <t>Revenues:</t>
  </si>
  <si>
    <t>KU Departments</t>
  </si>
  <si>
    <t>Sponsored Projects</t>
  </si>
  <si>
    <t>External Users</t>
  </si>
  <si>
    <t>Total Revenues</t>
  </si>
  <si>
    <t>Expenses:</t>
  </si>
  <si>
    <t>Salaries</t>
  </si>
  <si>
    <t>Fringe Benefits</t>
  </si>
  <si>
    <t>Inventory</t>
  </si>
  <si>
    <t>Other Expenses</t>
  </si>
  <si>
    <t>Total Recoverable Expenses</t>
  </si>
  <si>
    <t>Operating Gain/Loss</t>
  </si>
  <si>
    <t>Percentage of Expenses</t>
  </si>
  <si>
    <t>Title</t>
  </si>
  <si>
    <t>Stockroom Supplies</t>
  </si>
  <si>
    <t>The University of Kansas</t>
  </si>
  <si>
    <t>Students</t>
  </si>
  <si>
    <t>Faculty/Staff</t>
  </si>
  <si>
    <t>Off Campus Entities:</t>
  </si>
  <si>
    <t>Other Universities</t>
  </si>
  <si>
    <t>Kansas State Agencies</t>
  </si>
  <si>
    <t>Other State Agencies</t>
  </si>
  <si>
    <t>Other Kansas Universities</t>
  </si>
  <si>
    <t>Other (Foundations, Corporations, etc.)</t>
  </si>
  <si>
    <t>DEPT. CHAIR/DIRECTOR APPROVAL:</t>
  </si>
  <si>
    <t>(If Academic Department or Organized Research Unit)</t>
  </si>
  <si>
    <t>COMMITTEE ACTION:</t>
  </si>
  <si>
    <t>COMMITTEE SIGNATURE:</t>
  </si>
  <si>
    <t>DATE:</t>
  </si>
  <si>
    <t>VP, ADMIN &amp; FINANCE APPROVAL:</t>
  </si>
  <si>
    <t>YES</t>
  </si>
  <si>
    <t>NO</t>
  </si>
  <si>
    <t>APPROVALS:</t>
  </si>
  <si>
    <t>DEAN APPROVAL :</t>
  </si>
  <si>
    <t>Year-end Rate Performance Review</t>
  </si>
  <si>
    <t>DESCRIPTION OF GOOD/SERVICE PROVIDED BY SERVICE CENTER:</t>
  </si>
  <si>
    <t>DATE OF APPROVED RATE STRUCTURE:</t>
  </si>
  <si>
    <t>Excluded Expenses</t>
  </si>
  <si>
    <t>IS A RATE CHANGE REQUESTED FOR THE UPCOMING FISCAL YEAR:</t>
  </si>
  <si>
    <t>If YES, attach completed "Service Center Request Form"</t>
  </si>
  <si>
    <t>Internal Users</t>
  </si>
  <si>
    <t>Capitalized Equipment</t>
  </si>
  <si>
    <r>
      <t>CASH FLOW SUMMARY:</t>
    </r>
    <r>
      <rPr>
        <sz val="11"/>
        <rFont val="Tahoma"/>
        <family val="2"/>
      </rPr>
      <t xml:space="preserve"> </t>
    </r>
    <r>
      <rPr>
        <sz val="10"/>
        <rFont val="Tahoma"/>
        <family val="2"/>
      </rPr>
      <t>(Provide both Current Year and Prior Year)</t>
    </r>
  </si>
  <si>
    <t>Salary and Wage Included in Rate Calculation</t>
  </si>
  <si>
    <t>Employee Name</t>
  </si>
  <si>
    <t>Service #1</t>
  </si>
  <si>
    <t>Cost Allocation</t>
  </si>
  <si>
    <t>% of Time</t>
  </si>
  <si>
    <t>Service #2</t>
  </si>
  <si>
    <t>Comments</t>
  </si>
  <si>
    <t>Technician</t>
  </si>
  <si>
    <t>(carry these amounts to the summary)</t>
  </si>
  <si>
    <t>Totals</t>
  </si>
  <si>
    <t>Equipment Depreciation Included in Rate Calculation</t>
  </si>
  <si>
    <t>Equipment Description</t>
  </si>
  <si>
    <t>Acquisition Date</t>
  </si>
  <si>
    <t>Purchase Price</t>
  </si>
  <si>
    <t>Useful Life</t>
  </si>
  <si>
    <t>Serial #</t>
  </si>
  <si>
    <t>Ultraviolet/Visible spectrophotometer</t>
  </si>
  <si>
    <t>ABC12345</t>
  </si>
  <si>
    <t>00499999</t>
  </si>
  <si>
    <t xml:space="preserve">** </t>
  </si>
  <si>
    <r>
      <t>Accum. Depr.</t>
    </r>
    <r>
      <rPr>
        <b/>
        <sz val="10"/>
        <rFont val="Tahoma"/>
        <family val="2"/>
      </rPr>
      <t>**</t>
    </r>
  </si>
  <si>
    <r>
      <t>Annual Depr.</t>
    </r>
    <r>
      <rPr>
        <b/>
        <sz val="10"/>
        <rFont val="Tahoma"/>
        <family val="2"/>
      </rPr>
      <t>**</t>
    </r>
  </si>
  <si>
    <t>% of Usage</t>
  </si>
  <si>
    <t>Description of Service of Supply</t>
  </si>
  <si>
    <t>Equipment Maintenance Agreement</t>
  </si>
  <si>
    <t>Check Total</t>
  </si>
  <si>
    <t>Summary of Expenses and Calculation of Rate</t>
  </si>
  <si>
    <t>Allowable Costs:</t>
  </si>
  <si>
    <t>EXAMPLE</t>
  </si>
  <si>
    <t>Other Expenses (From Other Expenses Worksheet)</t>
  </si>
  <si>
    <t>Prior Year Deficit (Surplus) Adjustment</t>
  </si>
  <si>
    <t>Forecasted Units of Good or Service:</t>
  </si>
  <si>
    <t>Total Allowable Costs</t>
  </si>
  <si>
    <t>Cost Per Unit:</t>
  </si>
  <si>
    <t>a</t>
  </si>
  <si>
    <t>b</t>
  </si>
  <si>
    <t>c</t>
  </si>
  <si>
    <t>d = a + b + c</t>
  </si>
  <si>
    <t>e</t>
  </si>
  <si>
    <t>Example:</t>
  </si>
  <si>
    <t>Salary and Wage Expenses (From Salary and Wage Worksheet)</t>
  </si>
  <si>
    <t>SERVICE CENTER PRIMARY CONTACT:</t>
  </si>
  <si>
    <t>Accepted</t>
  </si>
  <si>
    <t>Not Accepted</t>
  </si>
  <si>
    <r>
      <t>Form Requirements:</t>
    </r>
    <r>
      <rPr>
        <sz val="10"/>
        <rFont val="Tahoma"/>
        <family val="2"/>
      </rPr>
      <t xml:space="preserve">  Any department that is charging a fee for a good or service is required to complete the following form on annual basis and submit it to the Service Center Fee Evaluation Committee by December 31st.  Departments that do not complete this form by the required due date face the risk of having their fee approval revoked and will not be allowed to collect any future collections.</t>
    </r>
  </si>
  <si>
    <t>Less:  University Subsidy</t>
  </si>
  <si>
    <t>Other Direct Expenses Included in Rate Calculation</t>
  </si>
  <si>
    <t>Description of Service or Supply</t>
  </si>
  <si>
    <t>Direct Supplies (e.g. equipment supplies)</t>
  </si>
  <si>
    <t>Administrative Staff</t>
  </si>
  <si>
    <t>General Office Supplies</t>
  </si>
  <si>
    <t>Total Direct Operating Costs</t>
  </si>
  <si>
    <t>Total Allowable Overhead</t>
  </si>
  <si>
    <t>f</t>
  </si>
  <si>
    <t>g = e + f</t>
  </si>
  <si>
    <t>Metric</t>
  </si>
  <si>
    <t>Forecasted Usage Included in Rate Calculation</t>
  </si>
  <si>
    <t>Completed Test</t>
  </si>
  <si>
    <t>Machine Hours</t>
  </si>
  <si>
    <t>Service Description</t>
  </si>
  <si>
    <t>Total Number of Units Per Year (From Forecasted Usage Worksheet)</t>
  </si>
  <si>
    <t>h = g / d</t>
  </si>
  <si>
    <t>i = d x h</t>
  </si>
  <si>
    <t xml:space="preserve">j = d + i </t>
  </si>
  <si>
    <t>k</t>
  </si>
  <si>
    <t>l = j / k</t>
  </si>
  <si>
    <t>% of Allowable Overhead to Total Direct Operating Costs</t>
  </si>
  <si>
    <t>Total Estimated Annual Usage</t>
  </si>
  <si>
    <t>Sponsored Projects (Federal)</t>
  </si>
  <si>
    <t>Internal</t>
  </si>
  <si>
    <t>External - Academic</t>
  </si>
  <si>
    <t>Proposed Rate(s):</t>
  </si>
  <si>
    <t>Summary of Projected Revenues</t>
  </si>
  <si>
    <t>Requested Rate(s)</t>
  </si>
  <si>
    <t>Forecasted Revenue:</t>
  </si>
  <si>
    <t>Total Forecasted Revenue</t>
  </si>
  <si>
    <t>Total Forecasted Units of Good or Service</t>
  </si>
  <si>
    <r>
      <t xml:space="preserve">External - Academic </t>
    </r>
    <r>
      <rPr>
        <sz val="8"/>
        <rFont val="Tahoma"/>
        <family val="2"/>
      </rPr>
      <t>(From Forecasted Usage Worksheet)</t>
    </r>
  </si>
  <si>
    <r>
      <t xml:space="preserve">Internal </t>
    </r>
    <r>
      <rPr>
        <sz val="8"/>
        <rFont val="Tahoma"/>
        <family val="2"/>
      </rPr>
      <t>(From Forecasted Usage Worksheet)</t>
    </r>
  </si>
  <si>
    <t>Forecasted Revenue Distribution:</t>
  </si>
  <si>
    <t>Service Center Operating Cost Center</t>
  </si>
  <si>
    <r>
      <t xml:space="preserve">Service Center Equipment Reserve Cost Center </t>
    </r>
    <r>
      <rPr>
        <sz val="8"/>
        <rFont val="Tahoma"/>
        <family val="2"/>
      </rPr>
      <t>(recovered depreciation)</t>
    </r>
  </si>
  <si>
    <t>Service Center Excess Revenue Reserve Cost Center</t>
  </si>
  <si>
    <t xml:space="preserve">  Operations</t>
  </si>
  <si>
    <t xml:space="preserve">  Equipment Reserve</t>
  </si>
  <si>
    <t xml:space="preserve">  Rate Distribution:</t>
  </si>
  <si>
    <t xml:space="preserve">  Excess Revenue</t>
  </si>
  <si>
    <t>check total (service center operating &amp; equipment revenue less operating expenses)</t>
  </si>
  <si>
    <t>* goal is to be balanced to $0, however minimal differences allowed for rounding of fees</t>
  </si>
  <si>
    <t>Date:</t>
  </si>
  <si>
    <t xml:space="preserve">Service Center: </t>
  </si>
  <si>
    <r>
      <t xml:space="preserve">Cost Per Unit: </t>
    </r>
    <r>
      <rPr>
        <sz val="8"/>
        <rFont val="Tahoma"/>
        <family val="2"/>
      </rPr>
      <t>(From Expense Summary)</t>
    </r>
  </si>
  <si>
    <t>Summary of Proposed Rate(s)</t>
  </si>
  <si>
    <t>Boston University</t>
  </si>
  <si>
    <t>BMC</t>
  </si>
  <si>
    <t>Other (Foundations,  etc.)</t>
  </si>
  <si>
    <t>BU F&amp;A OH</t>
  </si>
  <si>
    <r>
      <t xml:space="preserve">BU F&amp;A Overhead </t>
    </r>
    <r>
      <rPr>
        <sz val="8"/>
        <rFont val="Tahoma"/>
        <family val="2"/>
      </rPr>
      <t>(Y% of External Sales -- transfer to Fund)</t>
    </r>
  </si>
  <si>
    <t>Notes:</t>
  </si>
  <si>
    <t>Fringe Benefits are calculated based on the approved federal rate.</t>
  </si>
  <si>
    <t xml:space="preserve"> (Non-Federal)</t>
  </si>
  <si>
    <t>BU</t>
  </si>
  <si>
    <t>Service #3</t>
  </si>
  <si>
    <t>Internal:</t>
  </si>
  <si>
    <t>External - Academic:</t>
  </si>
  <si>
    <t>External - Market:</t>
  </si>
  <si>
    <t>Effort %</t>
  </si>
  <si>
    <t>Effort Amount</t>
  </si>
  <si>
    <t>Annual Salary</t>
  </si>
  <si>
    <t xml:space="preserve">Service #1 </t>
  </si>
  <si>
    <t xml:space="preserve">Service #2 </t>
  </si>
  <si>
    <t xml:space="preserve">Service #3 </t>
  </si>
  <si>
    <t xml:space="preserve"> Effort Amount   </t>
  </si>
  <si>
    <t>Administrative Overhead Expenses Included in Rate Calculation</t>
  </si>
  <si>
    <t>Other</t>
  </si>
  <si>
    <t xml:space="preserve">Service #4 </t>
  </si>
  <si>
    <t xml:space="preserve">Service #5 </t>
  </si>
  <si>
    <t>Service #6</t>
  </si>
  <si>
    <t>Service #7</t>
  </si>
  <si>
    <t>Service #8</t>
  </si>
  <si>
    <t>Service #9</t>
  </si>
  <si>
    <t>Service #10</t>
  </si>
  <si>
    <t xml:space="preserve">Service #6 </t>
  </si>
  <si>
    <t xml:space="preserve">Service #7 </t>
  </si>
  <si>
    <t xml:space="preserve">Service #8 </t>
  </si>
  <si>
    <t xml:space="preserve">Service #9 </t>
  </si>
  <si>
    <t>Service #4</t>
  </si>
  <si>
    <t>Service #</t>
  </si>
  <si>
    <t>Service #5</t>
  </si>
  <si>
    <t>Fringe Benefits Amount</t>
  </si>
  <si>
    <t>Fringe Benefit Rate %</t>
  </si>
  <si>
    <t>Federal</t>
  </si>
  <si>
    <t>Input the rate % from the below listed federal rates if the rate is other than the one listed.</t>
  </si>
  <si>
    <t>The approved Federal Fringe Benefit Rates are as follows:</t>
  </si>
  <si>
    <t>BU Professional</t>
  </si>
  <si>
    <t>BU Support Staff</t>
  </si>
  <si>
    <t>Total    Salary &amp; FB</t>
  </si>
  <si>
    <t>Items To Be Filled In Service Center</t>
  </si>
  <si>
    <t>Items To Be Filled In By Service Center</t>
  </si>
  <si>
    <t xml:space="preserve">The federal fringe benefit rate % has been populated with the BU Professional Rate. </t>
  </si>
  <si>
    <t>Other (Corporations, etc.)</t>
  </si>
  <si>
    <t>External - Market</t>
  </si>
  <si>
    <t>Depreciation (From Equipment Depreciation Worksheet)</t>
  </si>
  <si>
    <t>Admin. Overhead Expenses (From Admin.Overhead Exps Worksheet)</t>
  </si>
  <si>
    <t>Administrative Overhead Allocation</t>
  </si>
  <si>
    <t>* typically internal rate plus + uncapped F&amp;A overhead rate (Y%)</t>
  </si>
  <si>
    <r>
      <t xml:space="preserve">Internal </t>
    </r>
    <r>
      <rPr>
        <sz val="8"/>
        <rFont val="Tahoma"/>
        <family val="2"/>
      </rPr>
      <t>(From Proposed Rate(s) Worksheet)</t>
    </r>
  </si>
  <si>
    <r>
      <t xml:space="preserve">External - Academic </t>
    </r>
    <r>
      <rPr>
        <sz val="8"/>
        <rFont val="Tahoma"/>
        <family val="2"/>
      </rPr>
      <t>(From Proposed Rate(s) Worksheet)</t>
    </r>
  </si>
  <si>
    <r>
      <t xml:space="preserve">External - Market </t>
    </r>
    <r>
      <rPr>
        <sz val="8"/>
        <rFont val="Tahoma"/>
        <family val="2"/>
      </rPr>
      <t>(From Proposed Rate(s) Worksheet)</t>
    </r>
  </si>
  <si>
    <r>
      <t xml:space="preserve">External - Market </t>
    </r>
    <r>
      <rPr>
        <sz val="8"/>
        <rFont val="Tahoma"/>
        <family val="2"/>
      </rPr>
      <t>(From Forecasted Usage Worksheet)</t>
    </r>
  </si>
  <si>
    <t>Model #</t>
  </si>
  <si>
    <t>BU Asset ID (Tag) #</t>
  </si>
  <si>
    <t>BU Graduate Students (CRC and MED)</t>
  </si>
  <si>
    <t>Check Total Must Equal 100%</t>
  </si>
  <si>
    <t>BU Personnel #</t>
  </si>
  <si>
    <t>SAP Cost Center</t>
  </si>
  <si>
    <t>1234567890</t>
  </si>
  <si>
    <t>Fiscal Year 2024</t>
  </si>
  <si>
    <t>FY 2024</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</si>
</sst>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00000"/>
    <numFmt numFmtId="167" formatCode="&quot;Yes&quot;;&quot;Yes&quot;;&quot;No&quot;"/>
    <numFmt numFmtId="168" formatCode="&quot;True&quot;;&quot;True&quot;;&quot;False&quot;"/>
    <numFmt numFmtId="169" formatCode="&quot;On&quot;;&quot;On&quot;;&quot;Off&quot;"/>
    <numFmt numFmtId="170" formatCode="&quot;$&quot;#,##0.0"/>
    <numFmt numFmtId="171" formatCode="_(&quot;$&quot;* #,##0.000_);_(&quot;$&quot;* \(#,##0.000\);_(&quot;$&quot;* &quot;-&quot;??_);_(@_)"/>
    <numFmt numFmtId="172" formatCode="_(&quot;$&quot;* #,##0.0000_);_(&quot;$&quot;* \(#,##0.0000\);_(&quot;$&quot;* &quot;-&quot;??_);_(@_)"/>
    <numFmt numFmtId="173" formatCode="_(&quot;$&quot;* #,##0.0_);_(&quot;$&quot;* \(#,##0.0\);_(&quot;$&quot;* &quot;-&quot;??_);_(@_)"/>
    <numFmt numFmtId="174" formatCode="_(&quot;$&quot;* #,##0_);_(&quot;$&quot;* \(#,##0\);_(&quot;$&quot;* &quot;-&quot;??_);_(@_)"/>
    <numFmt numFmtId="175" formatCode="_(* #,##0.0_);_(* \(#,##0.0\);_(* &quot;-&quot;??_);_(@_)"/>
    <numFmt numFmtId="176" formatCode="_(* #,##0_);_(* \(#,##0\);_(* &quot;-&quot;??_);_(@_)"/>
    <numFmt numFmtId="177" formatCode="0.0%"/>
    <numFmt numFmtId="178" formatCode="m/d/yy"/>
    <numFmt numFmtId="179" formatCode="[$€-2]\ #,##0.00_);[Red]\([$€-2]\ #,##0.00\)"/>
    <numFmt numFmtId="180" formatCode="[$$-409]#,##0"/>
    <numFmt numFmtId="181" formatCode="0.0000000"/>
    <numFmt numFmtId="182" formatCode="0.000000"/>
    <numFmt numFmtId="183" formatCode="0.00000"/>
    <numFmt numFmtId="184" formatCode="0.0000"/>
    <numFmt numFmtId="185" formatCode="0.000"/>
    <numFmt numFmtId="186" formatCode="[$-409]dddd\,\ mmmm\ dd\,\ yyyy"/>
    <numFmt numFmtId="187" formatCode="_(* #,##0.000_);_(* \(#,##0.000\);_(* &quot;-&quot;???_);_(@_)"/>
    <numFmt numFmtId="188" formatCode="_(&quot;$&quot;* #,##0.000_);_(&quot;$&quot;* \(#,##0.000\);_(&quot;$&quot;* &quot;-&quot;???_);_(@_)"/>
    <numFmt numFmtId="189" formatCode="&quot;$&quot;#,##0.0_);[Red]\(&quot;$&quot;#,##0.0\)"/>
    <numFmt numFmtId="190" formatCode="_(&quot;$&quot;* #,##0.00000_);_(&quot;$&quot;* \(#,##0.00000\);_(&quot;$&quot;* &quot;-&quot;?????_);_(@_)"/>
    <numFmt numFmtId="191" formatCode="&quot;$&quot;#,##0.000_);[Red]\(&quot;$&quot;#,##0.000\)"/>
    <numFmt numFmtId="192" formatCode="0.0"/>
    <numFmt numFmtId="193" formatCode="_(* #,##0.0_);_(* \(#,##0.0\);_(* &quot;-&quot;?_);_(@_)"/>
    <numFmt numFmtId="194" formatCode="m/d/yy;@"/>
    <numFmt numFmtId="195" formatCode="[$-409]h:mm:ss\ AM/PM"/>
    <numFmt numFmtId="196" formatCode="_(* #,##0.0000_);_(* \(#,##0.0000\);_(* &quot;-&quot;????_);_(@_)"/>
    <numFmt numFmtId="197" formatCode="_(* #,##0.00000_);_(* \(#,##0.00000\);_(* &quot;-&quot;?????_);_(@_)"/>
  </numFmts>
  <fonts count="75">
    <font>
      <sz val="10"/>
      <name val="Arial"/>
      <family val="0"/>
    </font>
    <font>
      <b/>
      <sz val="10"/>
      <name val="Arial"/>
      <family val="2"/>
    </font>
    <font>
      <sz val="9"/>
      <name val="Arial"/>
      <family val="2"/>
    </font>
    <font>
      <sz val="8"/>
      <name val="Tahoma"/>
      <family val="2"/>
    </font>
    <font>
      <sz val="10"/>
      <name val="Tahoma"/>
      <family val="2"/>
    </font>
    <font>
      <b/>
      <sz val="10"/>
      <name val="Tahoma"/>
      <family val="2"/>
    </font>
    <font>
      <sz val="11"/>
      <name val="Tahoma"/>
      <family val="2"/>
    </font>
    <font>
      <b/>
      <sz val="22"/>
      <name val="Palatino Linotype"/>
      <family val="1"/>
    </font>
    <font>
      <sz val="14"/>
      <name val="Tahoma"/>
      <family val="2"/>
    </font>
    <font>
      <sz val="9"/>
      <name val="Tahoma"/>
      <family val="2"/>
    </font>
    <font>
      <b/>
      <sz val="11"/>
      <name val="Tahoma"/>
      <family val="2"/>
    </font>
    <font>
      <b/>
      <sz val="12"/>
      <name val="Tahoma"/>
      <family val="2"/>
    </font>
    <font>
      <b/>
      <sz val="8"/>
      <name val="Arial"/>
      <family val="2"/>
    </font>
    <font>
      <sz val="8"/>
      <color indexed="55"/>
      <name val="Tahoma"/>
      <family val="2"/>
    </font>
    <font>
      <sz val="10"/>
      <color indexed="23"/>
      <name val="Tahoma"/>
      <family val="2"/>
    </font>
    <font>
      <sz val="8"/>
      <color indexed="23"/>
      <name val="Tahoma"/>
      <family val="2"/>
    </font>
    <font>
      <u val="single"/>
      <sz val="7"/>
      <color indexed="36"/>
      <name val="Arial"/>
      <family val="2"/>
    </font>
    <font>
      <u val="single"/>
      <sz val="7"/>
      <color indexed="12"/>
      <name val="Arial"/>
      <family val="2"/>
    </font>
    <font>
      <sz val="12"/>
      <name val="Tahoma"/>
      <family val="2"/>
    </font>
    <font>
      <b/>
      <u val="single"/>
      <sz val="10"/>
      <name val="Arial"/>
      <family val="2"/>
    </font>
    <font>
      <b/>
      <u val="single"/>
      <sz val="10"/>
      <name val="Tahoma"/>
      <family val="2"/>
    </font>
    <font>
      <b/>
      <sz val="8"/>
      <name val="Tahoma"/>
      <family val="2"/>
    </font>
    <font>
      <u val="single"/>
      <sz val="10"/>
      <name val="Tahoma"/>
      <family val="2"/>
    </font>
    <font>
      <u val="single"/>
      <sz val="9"/>
      <name val="Tahoma"/>
      <family val="2"/>
    </font>
    <font>
      <b/>
      <sz val="12"/>
      <name val="Arial"/>
      <family val="2"/>
    </font>
    <font>
      <b/>
      <sz val="11"/>
      <name val="Arial"/>
      <family val="2"/>
    </font>
    <font>
      <u val="single"/>
      <sz val="10"/>
      <name val="Arial"/>
      <family val="2"/>
    </font>
    <font>
      <b/>
      <u val="single"/>
      <sz val="12"/>
      <name val="Arial"/>
      <family val="2"/>
    </font>
    <font>
      <sz val="10"/>
      <color indexed="8"/>
      <name val="Arial"/>
      <family val="2"/>
    </font>
    <font>
      <sz val="8"/>
      <name val="Arial"/>
      <family val="2"/>
    </font>
    <font>
      <b/>
      <u val="single"/>
      <sz val="11"/>
      <name val="Arial"/>
      <family val="2"/>
    </font>
    <font>
      <sz val="11"/>
      <name val="Arial"/>
      <family val="2"/>
    </font>
    <font>
      <u val="single"/>
      <sz val="12"/>
      <name val="Arial"/>
      <family val="2"/>
    </font>
    <font>
      <sz val="12"/>
      <name val="Arial"/>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Tahoma"/>
      <family val="2"/>
    </font>
    <font>
      <sz val="14"/>
      <color indexed="26"/>
      <name val="Tahoma"/>
      <family val="2"/>
    </font>
    <font>
      <sz val="10"/>
      <color indexed="8"/>
      <name val="Tahoma"/>
      <family val="0"/>
    </font>
    <font>
      <b/>
      <sz val="10"/>
      <color indexed="8"/>
      <name val="Tahom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Tahoma"/>
      <family val="2"/>
    </font>
    <font>
      <sz val="14"/>
      <color rgb="FFFFFFCC"/>
      <name val="Tahom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FF99"/>
        <bgColor indexed="64"/>
      </patternFill>
    </fill>
    <fill>
      <patternFill patternType="solid">
        <fgColor rgb="FFFFFF00"/>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double"/>
    </border>
    <border>
      <left>
        <color indexed="63"/>
      </left>
      <right style="thin"/>
      <top style="thin"/>
      <bottom style="double"/>
    </border>
    <border>
      <left style="thin"/>
      <right>
        <color indexed="63"/>
      </right>
      <top>
        <color indexed="63"/>
      </top>
      <bottom style="thin"/>
    </border>
    <border>
      <left>
        <color indexed="63"/>
      </left>
      <right style="thin"/>
      <top style="thin"/>
      <bottom style="thin"/>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style="medium"/>
    </border>
    <border>
      <left style="thin"/>
      <right>
        <color indexed="63"/>
      </right>
      <top>
        <color indexed="63"/>
      </top>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style="thin"/>
      <right style="thin"/>
      <top>
        <color indexed="63"/>
      </top>
      <bottom style="medium"/>
    </border>
    <border>
      <left>
        <color indexed="63"/>
      </left>
      <right>
        <color indexed="63"/>
      </right>
      <top style="thin"/>
      <bottom style="double"/>
    </border>
    <border>
      <left style="thin"/>
      <right style="thin"/>
      <top style="thin"/>
      <bottom style="thin"/>
    </border>
    <border>
      <left>
        <color indexed="63"/>
      </left>
      <right style="thin"/>
      <top style="thin"/>
      <bottom style="medium"/>
    </border>
    <border>
      <left style="thin"/>
      <right style="thin"/>
      <top style="medium"/>
      <bottom>
        <color indexed="63"/>
      </bottom>
    </border>
    <border>
      <left style="thin"/>
      <right>
        <color indexed="63"/>
      </right>
      <top style="thin"/>
      <bottom style="medium"/>
    </border>
    <border>
      <left>
        <color indexed="63"/>
      </left>
      <right>
        <color indexed="63"/>
      </right>
      <top style="thin"/>
      <bottom style="medium"/>
    </border>
    <border>
      <left style="medium"/>
      <right style="thin"/>
      <top style="medium"/>
      <bottom>
        <color indexed="63"/>
      </bottom>
    </border>
    <border>
      <left style="medium"/>
      <right>
        <color indexed="63"/>
      </right>
      <top style="thin"/>
      <bottom style="medium"/>
    </border>
    <border>
      <left>
        <color indexed="63"/>
      </left>
      <right style="medium"/>
      <top style="thin"/>
      <bottom style="medium"/>
    </border>
    <border>
      <left style="medium"/>
      <right style="thin"/>
      <top>
        <color indexed="63"/>
      </top>
      <bottom style="medium"/>
    </border>
    <border>
      <left style="thin"/>
      <right style="thin"/>
      <top>
        <color indexed="63"/>
      </top>
      <bottom>
        <color indexed="63"/>
      </bottom>
    </border>
    <border>
      <left style="thin"/>
      <right style="thin"/>
      <top>
        <color indexed="63"/>
      </top>
      <bottom style="thin"/>
    </border>
    <border>
      <left>
        <color indexed="63"/>
      </left>
      <right style="thin"/>
      <top style="medium"/>
      <bottom style="thin"/>
    </border>
    <border>
      <left style="thin"/>
      <right style="thin"/>
      <top style="thin"/>
      <bottom>
        <color indexed="63"/>
      </bottom>
    </border>
    <border>
      <left style="medium"/>
      <right>
        <color indexed="63"/>
      </right>
      <top>
        <color indexed="63"/>
      </top>
      <bottom style="thin"/>
    </border>
    <border>
      <left>
        <color indexed="63"/>
      </left>
      <right style="medium"/>
      <top style="thin"/>
      <bottom>
        <color indexed="63"/>
      </bottom>
    </border>
    <border>
      <left style="medium"/>
      <right>
        <color indexed="63"/>
      </right>
      <top style="thin"/>
      <bottom>
        <color indexed="63"/>
      </bottom>
    </border>
    <border>
      <left>
        <color indexed="63"/>
      </left>
      <right style="medium"/>
      <top>
        <color indexed="63"/>
      </top>
      <bottom style="thin"/>
    </border>
    <border>
      <left style="medium"/>
      <right style="medium"/>
      <top style="medium"/>
      <bottom style="medium"/>
    </border>
    <border>
      <left style="medium"/>
      <right style="thin"/>
      <top>
        <color indexed="63"/>
      </top>
      <bottom>
        <color indexed="63"/>
      </bottom>
    </border>
    <border>
      <left style="medium"/>
      <right style="thin"/>
      <top>
        <color indexed="63"/>
      </top>
      <bottom style="thin"/>
    </border>
    <border>
      <left style="thin"/>
      <right>
        <color indexed="63"/>
      </right>
      <top style="medium"/>
      <bottom style="thin"/>
    </border>
    <border>
      <left>
        <color indexed="63"/>
      </left>
      <right>
        <color indexed="63"/>
      </right>
      <top style="medium"/>
      <bottom style="thin"/>
    </border>
    <border>
      <left style="thin"/>
      <right style="medium"/>
      <top style="medium"/>
      <bottom>
        <color indexed="63"/>
      </bottom>
    </border>
    <border>
      <left style="thin"/>
      <right style="medium"/>
      <top>
        <color indexed="63"/>
      </top>
      <bottom style="medium"/>
    </border>
    <border>
      <left style="thin"/>
      <right style="medium"/>
      <top>
        <color indexed="63"/>
      </top>
      <bottom>
        <color indexed="63"/>
      </bottom>
    </border>
    <border>
      <left style="medium"/>
      <right>
        <color indexed="63"/>
      </right>
      <top style="medium"/>
      <bottom style="thin"/>
    </border>
    <border>
      <left>
        <color indexed="63"/>
      </left>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61" fillId="0" borderId="0" applyNumberFormat="0" applyFill="0" applyBorder="0" applyAlignment="0" applyProtection="0"/>
    <xf numFmtId="0" fontId="16"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17"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421">
    <xf numFmtId="0" fontId="0" fillId="0" borderId="0" xfId="0" applyAlignment="1">
      <alignment/>
    </xf>
    <xf numFmtId="0" fontId="1" fillId="0" borderId="0" xfId="0" applyFont="1" applyAlignment="1">
      <alignment/>
    </xf>
    <xf numFmtId="0" fontId="0" fillId="0" borderId="0" xfId="0" applyBorder="1" applyAlignment="1">
      <alignment/>
    </xf>
    <xf numFmtId="0" fontId="0" fillId="0" borderId="10" xfId="0" applyBorder="1" applyAlignment="1">
      <alignment/>
    </xf>
    <xf numFmtId="0" fontId="0" fillId="0" borderId="0" xfId="0" applyAlignment="1">
      <alignment horizontal="center" wrapText="1"/>
    </xf>
    <xf numFmtId="0" fontId="0" fillId="0" borderId="0" xfId="0" applyAlignment="1">
      <alignment horizontal="center"/>
    </xf>
    <xf numFmtId="0" fontId="1" fillId="0" borderId="0" xfId="0" applyFont="1" applyBorder="1" applyAlignment="1">
      <alignment/>
    </xf>
    <xf numFmtId="176" fontId="0" fillId="0" borderId="0" xfId="42" applyNumberFormat="1" applyAlignment="1">
      <alignment/>
    </xf>
    <xf numFmtId="0" fontId="4" fillId="0" borderId="0" xfId="0" applyFont="1" applyAlignment="1">
      <alignment/>
    </xf>
    <xf numFmtId="0" fontId="4" fillId="0" borderId="0"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Border="1" applyAlignment="1">
      <alignment horizontal="center"/>
    </xf>
    <xf numFmtId="0" fontId="3" fillId="0" borderId="0" xfId="0" applyFont="1" applyAlignment="1">
      <alignment/>
    </xf>
    <xf numFmtId="0" fontId="6" fillId="0" borderId="0" xfId="0" applyFont="1" applyAlignment="1">
      <alignment/>
    </xf>
    <xf numFmtId="0" fontId="7" fillId="0" borderId="0" xfId="0" applyFont="1" applyAlignment="1">
      <alignment horizontal="center"/>
    </xf>
    <xf numFmtId="0" fontId="4" fillId="0" borderId="0" xfId="0" applyFont="1" applyAlignment="1">
      <alignment/>
    </xf>
    <xf numFmtId="0" fontId="8" fillId="0" borderId="0" xfId="0" applyFont="1" applyAlignment="1">
      <alignment horizontal="center"/>
    </xf>
    <xf numFmtId="0" fontId="8" fillId="0" borderId="0" xfId="0" applyFont="1" applyAlignment="1">
      <alignment/>
    </xf>
    <xf numFmtId="0" fontId="9" fillId="0" borderId="0" xfId="0" applyFont="1" applyAlignment="1">
      <alignment/>
    </xf>
    <xf numFmtId="0" fontId="5" fillId="0" borderId="0" xfId="0" applyFont="1" applyAlignment="1">
      <alignment/>
    </xf>
    <xf numFmtId="0" fontId="10" fillId="0" borderId="0" xfId="0" applyFont="1" applyAlignment="1">
      <alignment/>
    </xf>
    <xf numFmtId="0" fontId="4" fillId="0" borderId="13" xfId="0" applyFont="1" applyBorder="1" applyAlignment="1">
      <alignment horizontal="center"/>
    </xf>
    <xf numFmtId="0" fontId="4" fillId="0" borderId="18" xfId="0" applyFont="1" applyBorder="1" applyAlignment="1">
      <alignment/>
    </xf>
    <xf numFmtId="0" fontId="11" fillId="0" borderId="0" xfId="0" applyFont="1" applyAlignment="1">
      <alignment/>
    </xf>
    <xf numFmtId="176" fontId="4" fillId="0" borderId="0" xfId="42" applyNumberFormat="1" applyFont="1" applyAlignment="1">
      <alignment/>
    </xf>
    <xf numFmtId="176" fontId="4" fillId="0" borderId="11" xfId="42" applyNumberFormat="1" applyFont="1" applyBorder="1" applyAlignment="1">
      <alignment/>
    </xf>
    <xf numFmtId="176" fontId="4" fillId="0" borderId="14" xfId="42" applyNumberFormat="1" applyFont="1" applyBorder="1" applyAlignment="1">
      <alignment/>
    </xf>
    <xf numFmtId="176" fontId="6" fillId="0" borderId="19" xfId="42" applyNumberFormat="1" applyFont="1" applyBorder="1" applyAlignment="1">
      <alignment horizontal="center"/>
    </xf>
    <xf numFmtId="0" fontId="6" fillId="0" borderId="20" xfId="0" applyFont="1" applyBorder="1" applyAlignment="1">
      <alignment horizontal="center"/>
    </xf>
    <xf numFmtId="176" fontId="6" fillId="0" borderId="21" xfId="42" applyNumberFormat="1" applyFont="1" applyBorder="1" applyAlignment="1">
      <alignment horizontal="center"/>
    </xf>
    <xf numFmtId="176" fontId="4" fillId="0" borderId="22" xfId="42" applyNumberFormat="1" applyFont="1" applyBorder="1" applyAlignment="1">
      <alignment/>
    </xf>
    <xf numFmtId="176" fontId="4" fillId="0" borderId="23" xfId="42" applyNumberFormat="1" applyFont="1" applyBorder="1" applyAlignment="1">
      <alignment/>
    </xf>
    <xf numFmtId="176" fontId="4" fillId="0" borderId="19" xfId="42" applyNumberFormat="1" applyFont="1" applyBorder="1" applyAlignment="1">
      <alignment/>
    </xf>
    <xf numFmtId="176" fontId="4" fillId="0" borderId="21" xfId="42" applyNumberFormat="1" applyFont="1" applyBorder="1" applyAlignment="1">
      <alignment/>
    </xf>
    <xf numFmtId="176" fontId="4" fillId="0" borderId="24" xfId="42" applyNumberFormat="1" applyFont="1" applyBorder="1" applyAlignment="1">
      <alignment/>
    </xf>
    <xf numFmtId="176" fontId="4" fillId="0" borderId="25" xfId="42" applyNumberFormat="1" applyFont="1" applyBorder="1" applyAlignment="1">
      <alignment/>
    </xf>
    <xf numFmtId="9" fontId="4" fillId="0" borderId="22" xfId="80" applyFont="1" applyBorder="1" applyAlignment="1">
      <alignment/>
    </xf>
    <xf numFmtId="9" fontId="4" fillId="0" borderId="23" xfId="80" applyFont="1" applyBorder="1" applyAlignment="1">
      <alignment/>
    </xf>
    <xf numFmtId="176" fontId="4" fillId="0" borderId="26" xfId="42" applyNumberFormat="1" applyFont="1" applyBorder="1" applyAlignment="1">
      <alignment/>
    </xf>
    <xf numFmtId="176" fontId="4" fillId="0" borderId="10" xfId="42" applyNumberFormat="1" applyFont="1" applyBorder="1" applyAlignment="1">
      <alignment/>
    </xf>
    <xf numFmtId="0" fontId="0" fillId="0" borderId="27" xfId="0" applyBorder="1" applyAlignment="1">
      <alignment/>
    </xf>
    <xf numFmtId="43" fontId="0" fillId="0" borderId="0" xfId="42" applyBorder="1" applyAlignment="1">
      <alignment/>
    </xf>
    <xf numFmtId="0" fontId="4" fillId="0" borderId="28" xfId="0" applyFont="1" applyBorder="1" applyAlignment="1">
      <alignment/>
    </xf>
    <xf numFmtId="0" fontId="4" fillId="0" borderId="29" xfId="0" applyFont="1" applyBorder="1" applyAlignment="1">
      <alignment/>
    </xf>
    <xf numFmtId="0" fontId="4" fillId="0" borderId="16" xfId="0" applyFont="1" applyBorder="1" applyAlignment="1">
      <alignment horizontal="center"/>
    </xf>
    <xf numFmtId="0" fontId="4" fillId="0" borderId="16" xfId="0" applyFont="1" applyBorder="1" applyAlignment="1">
      <alignment horizontal="center" wrapText="1"/>
    </xf>
    <xf numFmtId="0" fontId="4" fillId="0" borderId="30" xfId="0" applyFont="1" applyBorder="1" applyAlignment="1">
      <alignment horizontal="center"/>
    </xf>
    <xf numFmtId="0" fontId="4" fillId="0" borderId="31" xfId="0" applyFont="1" applyBorder="1" applyAlignment="1">
      <alignment horizontal="center" wrapText="1"/>
    </xf>
    <xf numFmtId="0" fontId="3" fillId="0" borderId="0" xfId="0" applyFont="1" applyBorder="1" applyAlignment="1">
      <alignment horizontal="center"/>
    </xf>
    <xf numFmtId="43" fontId="3" fillId="0" borderId="0" xfId="42" applyFont="1" applyBorder="1" applyAlignment="1">
      <alignment/>
    </xf>
    <xf numFmtId="9" fontId="3" fillId="0" borderId="0" xfId="80" applyFont="1" applyBorder="1" applyAlignment="1">
      <alignment/>
    </xf>
    <xf numFmtId="43" fontId="3" fillId="0" borderId="11" xfId="42" applyFont="1" applyBorder="1" applyAlignment="1">
      <alignment/>
    </xf>
    <xf numFmtId="43" fontId="0" fillId="0" borderId="20" xfId="42" applyBorder="1" applyAlignment="1">
      <alignment/>
    </xf>
    <xf numFmtId="0" fontId="3" fillId="0" borderId="0" xfId="0" applyFont="1" applyBorder="1" applyAlignment="1">
      <alignment/>
    </xf>
    <xf numFmtId="0" fontId="12" fillId="0" borderId="0" xfId="0" applyFont="1" applyBorder="1" applyAlignment="1">
      <alignment horizontal="center"/>
    </xf>
    <xf numFmtId="0" fontId="4" fillId="0" borderId="0" xfId="0" applyFont="1" applyBorder="1" applyAlignment="1">
      <alignment horizontal="center" wrapText="1"/>
    </xf>
    <xf numFmtId="0" fontId="13" fillId="0" borderId="0" xfId="0" applyFont="1" applyBorder="1" applyAlignment="1">
      <alignment horizontal="center" wrapText="1"/>
    </xf>
    <xf numFmtId="9" fontId="13" fillId="0" borderId="0" xfId="80" applyFont="1" applyBorder="1" applyAlignment="1">
      <alignment/>
    </xf>
    <xf numFmtId="0" fontId="5" fillId="0" borderId="0" xfId="0" applyFont="1" applyBorder="1" applyAlignment="1">
      <alignment horizontal="center" wrapText="1"/>
    </xf>
    <xf numFmtId="0" fontId="10" fillId="0" borderId="0" xfId="0" applyFont="1" applyAlignment="1">
      <alignment/>
    </xf>
    <xf numFmtId="9" fontId="15" fillId="0" borderId="0" xfId="80" applyFont="1" applyBorder="1" applyAlignment="1">
      <alignment/>
    </xf>
    <xf numFmtId="43" fontId="15" fillId="0" borderId="0" xfId="42" applyFont="1" applyBorder="1" applyAlignment="1">
      <alignment/>
    </xf>
    <xf numFmtId="43" fontId="14" fillId="0" borderId="0" xfId="42" applyFont="1" applyBorder="1" applyAlignment="1">
      <alignment/>
    </xf>
    <xf numFmtId="43" fontId="4" fillId="0" borderId="0" xfId="42" applyFont="1" applyBorder="1" applyAlignment="1">
      <alignment/>
    </xf>
    <xf numFmtId="9" fontId="4" fillId="0" borderId="0" xfId="80" applyFont="1" applyBorder="1" applyAlignment="1">
      <alignment/>
    </xf>
    <xf numFmtId="0" fontId="10" fillId="0" borderId="0" xfId="0" applyFont="1" applyBorder="1" applyAlignment="1">
      <alignment/>
    </xf>
    <xf numFmtId="0" fontId="15" fillId="0" borderId="23" xfId="0" applyFont="1" applyBorder="1" applyAlignment="1">
      <alignment/>
    </xf>
    <xf numFmtId="0" fontId="15" fillId="0" borderId="10" xfId="0" applyFont="1" applyBorder="1" applyAlignment="1">
      <alignment/>
    </xf>
    <xf numFmtId="43" fontId="3" fillId="0" borderId="0" xfId="42" applyFont="1" applyFill="1" applyBorder="1" applyAlignment="1">
      <alignment/>
    </xf>
    <xf numFmtId="0" fontId="0" fillId="0" borderId="0" xfId="0" applyFill="1" applyAlignment="1">
      <alignment/>
    </xf>
    <xf numFmtId="0" fontId="4" fillId="0" borderId="22" xfId="0" applyFont="1" applyBorder="1" applyAlignment="1">
      <alignment/>
    </xf>
    <xf numFmtId="0" fontId="4" fillId="0" borderId="23" xfId="0" applyFont="1" applyBorder="1" applyAlignment="1">
      <alignment/>
    </xf>
    <xf numFmtId="43" fontId="0" fillId="0" borderId="10" xfId="42" applyBorder="1" applyAlignment="1">
      <alignment/>
    </xf>
    <xf numFmtId="0" fontId="0" fillId="0" borderId="13" xfId="0" applyBorder="1" applyAlignment="1">
      <alignment/>
    </xf>
    <xf numFmtId="0" fontId="0" fillId="0" borderId="18" xfId="0" applyBorder="1" applyAlignment="1">
      <alignment/>
    </xf>
    <xf numFmtId="0" fontId="0" fillId="0" borderId="15" xfId="0" applyBorder="1" applyAlignment="1">
      <alignment horizontal="center" wrapText="1"/>
    </xf>
    <xf numFmtId="0" fontId="0" fillId="0" borderId="16" xfId="0" applyBorder="1" applyAlignment="1">
      <alignment horizontal="center" wrapText="1"/>
    </xf>
    <xf numFmtId="0" fontId="0" fillId="0" borderId="17" xfId="0" applyBorder="1" applyAlignment="1">
      <alignment horizontal="center" wrapText="1"/>
    </xf>
    <xf numFmtId="0" fontId="18" fillId="0" borderId="32" xfId="0" applyFont="1" applyBorder="1" applyAlignment="1">
      <alignment horizontal="center"/>
    </xf>
    <xf numFmtId="0" fontId="3" fillId="0" borderId="29" xfId="0" applyFont="1" applyBorder="1" applyAlignment="1">
      <alignment/>
    </xf>
    <xf numFmtId="43" fontId="15" fillId="0" borderId="0" xfId="0" applyNumberFormat="1" applyFont="1" applyAlignment="1">
      <alignment/>
    </xf>
    <xf numFmtId="9" fontId="3" fillId="0" borderId="0" xfId="80" applyFont="1" applyFill="1" applyBorder="1" applyAlignment="1">
      <alignment/>
    </xf>
    <xf numFmtId="0" fontId="3" fillId="0" borderId="33" xfId="0" applyFont="1" applyBorder="1" applyAlignment="1">
      <alignment/>
    </xf>
    <xf numFmtId="0" fontId="3" fillId="0" borderId="34" xfId="0" applyFont="1" applyBorder="1" applyAlignment="1">
      <alignment/>
    </xf>
    <xf numFmtId="0" fontId="3" fillId="0" borderId="0" xfId="0" applyFont="1" applyFill="1" applyBorder="1" applyAlignment="1">
      <alignment/>
    </xf>
    <xf numFmtId="43" fontId="4" fillId="0" borderId="0" xfId="42" applyFont="1" applyFill="1" applyBorder="1" applyAlignment="1">
      <alignment/>
    </xf>
    <xf numFmtId="9" fontId="15" fillId="0" borderId="0" xfId="80" applyFont="1" applyFill="1" applyBorder="1" applyAlignment="1">
      <alignment/>
    </xf>
    <xf numFmtId="0" fontId="18" fillId="0" borderId="0" xfId="0" applyFont="1" applyAlignment="1">
      <alignment/>
    </xf>
    <xf numFmtId="43" fontId="0" fillId="0" borderId="0" xfId="42" applyFont="1" applyBorder="1" applyAlignment="1">
      <alignment/>
    </xf>
    <xf numFmtId="0" fontId="0" fillId="0" borderId="0" xfId="0" applyFont="1" applyAlignment="1">
      <alignment/>
    </xf>
    <xf numFmtId="0" fontId="19" fillId="0" borderId="0" xfId="0" applyFont="1" applyAlignment="1">
      <alignment/>
    </xf>
    <xf numFmtId="0" fontId="18" fillId="0" borderId="0" xfId="0" applyFont="1" applyAlignment="1">
      <alignment horizontal="center"/>
    </xf>
    <xf numFmtId="41" fontId="0" fillId="0" borderId="23" xfId="42" applyNumberFormat="1" applyFont="1" applyBorder="1" applyAlignment="1">
      <alignment/>
    </xf>
    <xf numFmtId="41" fontId="0" fillId="0" borderId="22" xfId="42" applyNumberFormat="1" applyFont="1" applyBorder="1" applyAlignment="1">
      <alignment/>
    </xf>
    <xf numFmtId="41" fontId="0" fillId="0" borderId="35" xfId="42" applyNumberFormat="1" applyFont="1" applyBorder="1" applyAlignment="1">
      <alignment/>
    </xf>
    <xf numFmtId="41" fontId="0" fillId="0" borderId="14" xfId="42" applyNumberFormat="1" applyFont="1" applyBorder="1" applyAlignment="1">
      <alignment/>
    </xf>
    <xf numFmtId="41" fontId="0" fillId="0" borderId="27" xfId="42" applyNumberFormat="1" applyFont="1" applyBorder="1" applyAlignment="1">
      <alignment/>
    </xf>
    <xf numFmtId="0" fontId="8" fillId="0" borderId="16" xfId="0" applyFont="1" applyBorder="1" applyAlignment="1">
      <alignment horizontal="center"/>
    </xf>
    <xf numFmtId="0" fontId="4" fillId="0" borderId="36" xfId="0" applyFont="1" applyBorder="1" applyAlignment="1">
      <alignment horizontal="center"/>
    </xf>
    <xf numFmtId="0" fontId="5" fillId="0" borderId="11" xfId="0" applyFont="1" applyBorder="1" applyAlignment="1">
      <alignment horizontal="center"/>
    </xf>
    <xf numFmtId="0" fontId="8" fillId="0" borderId="0" xfId="0" applyFont="1" applyBorder="1" applyAlignment="1">
      <alignment horizontal="center"/>
    </xf>
    <xf numFmtId="41" fontId="3" fillId="0" borderId="11" xfId="42" applyNumberFormat="1" applyFont="1" applyFill="1" applyBorder="1" applyAlignment="1">
      <alignment/>
    </xf>
    <xf numFmtId="41" fontId="4" fillId="0" borderId="0" xfId="80" applyNumberFormat="1" applyFont="1" applyBorder="1" applyAlignment="1">
      <alignment/>
    </xf>
    <xf numFmtId="42" fontId="3" fillId="0" borderId="37" xfId="42" applyNumberFormat="1" applyFont="1" applyBorder="1" applyAlignment="1">
      <alignment/>
    </xf>
    <xf numFmtId="42" fontId="4" fillId="0" borderId="0" xfId="80" applyNumberFormat="1" applyFont="1" applyBorder="1" applyAlignment="1">
      <alignment/>
    </xf>
    <xf numFmtId="41" fontId="3" fillId="0" borderId="0" xfId="42" applyNumberFormat="1" applyFont="1" applyBorder="1" applyAlignment="1">
      <alignment/>
    </xf>
    <xf numFmtId="41" fontId="0" fillId="0" borderId="0" xfId="42" applyNumberFormat="1" applyFont="1" applyBorder="1" applyAlignment="1">
      <alignment/>
    </xf>
    <xf numFmtId="41" fontId="0" fillId="0" borderId="0" xfId="42" applyNumberFormat="1" applyBorder="1" applyAlignment="1">
      <alignment/>
    </xf>
    <xf numFmtId="41" fontId="0" fillId="0" borderId="0" xfId="0" applyNumberFormat="1" applyFont="1" applyBorder="1" applyAlignment="1">
      <alignment/>
    </xf>
    <xf numFmtId="41" fontId="0" fillId="0" borderId="0" xfId="0" applyNumberFormat="1" applyAlignment="1">
      <alignment/>
    </xf>
    <xf numFmtId="41" fontId="4" fillId="0" borderId="0" xfId="42" applyNumberFormat="1" applyFont="1" applyBorder="1" applyAlignment="1">
      <alignment/>
    </xf>
    <xf numFmtId="41" fontId="3" fillId="0" borderId="0" xfId="0" applyNumberFormat="1" applyFont="1" applyBorder="1" applyAlignment="1">
      <alignment/>
    </xf>
    <xf numFmtId="41" fontId="3" fillId="0" borderId="0" xfId="42" applyNumberFormat="1" applyFont="1" applyAlignment="1">
      <alignment/>
    </xf>
    <xf numFmtId="0" fontId="20" fillId="0" borderId="0" xfId="0" applyFont="1" applyAlignment="1">
      <alignment/>
    </xf>
    <xf numFmtId="41" fontId="3" fillId="0" borderId="14" xfId="42" applyNumberFormat="1" applyFont="1" applyBorder="1" applyAlignment="1">
      <alignment/>
    </xf>
    <xf numFmtId="41" fontId="21" fillId="0" borderId="0" xfId="42" applyNumberFormat="1" applyFont="1" applyAlignment="1">
      <alignment/>
    </xf>
    <xf numFmtId="41" fontId="1" fillId="0" borderId="0" xfId="0" applyNumberFormat="1" applyFont="1" applyAlignment="1">
      <alignment/>
    </xf>
    <xf numFmtId="0" fontId="22" fillId="0" borderId="31" xfId="0" applyFont="1" applyBorder="1" applyAlignment="1">
      <alignment horizontal="center" wrapText="1"/>
    </xf>
    <xf numFmtId="0" fontId="22" fillId="0" borderId="16" xfId="0" applyFont="1" applyBorder="1" applyAlignment="1">
      <alignment horizontal="center" wrapText="1"/>
    </xf>
    <xf numFmtId="41" fontId="3" fillId="0" borderId="0" xfId="80" applyNumberFormat="1" applyFont="1" applyBorder="1" applyAlignment="1">
      <alignment/>
    </xf>
    <xf numFmtId="41" fontId="0" fillId="0" borderId="38" xfId="42" applyNumberFormat="1" applyBorder="1" applyAlignment="1">
      <alignment/>
    </xf>
    <xf numFmtId="41" fontId="0" fillId="0" borderId="14" xfId="42" applyNumberFormat="1" applyBorder="1" applyAlignment="1">
      <alignment/>
    </xf>
    <xf numFmtId="41" fontId="15" fillId="0" borderId="0" xfId="42" applyNumberFormat="1" applyFont="1" applyBorder="1" applyAlignment="1">
      <alignment/>
    </xf>
    <xf numFmtId="41" fontId="0" fillId="0" borderId="22" xfId="42" applyNumberFormat="1" applyBorder="1" applyAlignment="1">
      <alignment/>
    </xf>
    <xf numFmtId="41" fontId="0" fillId="0" borderId="35" xfId="42" applyNumberFormat="1" applyBorder="1" applyAlignment="1">
      <alignment/>
    </xf>
    <xf numFmtId="41" fontId="3" fillId="0" borderId="11" xfId="42" applyNumberFormat="1" applyFont="1" applyBorder="1" applyAlignment="1">
      <alignment/>
    </xf>
    <xf numFmtId="41" fontId="4" fillId="0" borderId="14" xfId="42" applyNumberFormat="1" applyFont="1" applyBorder="1" applyAlignment="1">
      <alignment/>
    </xf>
    <xf numFmtId="41" fontId="0" fillId="0" borderId="23" xfId="42" applyNumberFormat="1" applyFont="1" applyBorder="1" applyAlignment="1">
      <alignment/>
    </xf>
    <xf numFmtId="41" fontId="0" fillId="0" borderId="10" xfId="42" applyNumberFormat="1" applyBorder="1" applyAlignment="1">
      <alignment/>
    </xf>
    <xf numFmtId="0" fontId="4" fillId="0" borderId="39" xfId="0" applyFont="1" applyBorder="1" applyAlignment="1">
      <alignment horizontal="center" wrapText="1"/>
    </xf>
    <xf numFmtId="41" fontId="0" fillId="0" borderId="10" xfId="0" applyNumberFormat="1" applyBorder="1" applyAlignment="1">
      <alignment/>
    </xf>
    <xf numFmtId="43" fontId="0" fillId="0" borderId="10" xfId="42" applyFont="1" applyBorder="1" applyAlignment="1">
      <alignment/>
    </xf>
    <xf numFmtId="41" fontId="0" fillId="0" borderId="0" xfId="42" applyNumberFormat="1" applyFont="1" applyBorder="1" applyAlignment="1">
      <alignment/>
    </xf>
    <xf numFmtId="0" fontId="1" fillId="0" borderId="0" xfId="0" applyFont="1" applyAlignment="1">
      <alignment horizontal="left"/>
    </xf>
    <xf numFmtId="177" fontId="23" fillId="0" borderId="13" xfId="0" applyNumberFormat="1" applyFont="1" applyBorder="1" applyAlignment="1">
      <alignment horizontal="center"/>
    </xf>
    <xf numFmtId="41" fontId="0" fillId="0" borderId="10" xfId="42" applyNumberFormat="1" applyFont="1" applyBorder="1" applyAlignment="1">
      <alignment/>
    </xf>
    <xf numFmtId="0" fontId="24" fillId="0" borderId="0" xfId="0" applyFont="1" applyAlignment="1">
      <alignment/>
    </xf>
    <xf numFmtId="0" fontId="26" fillId="0" borderId="0" xfId="0" applyFont="1" applyAlignment="1">
      <alignment/>
    </xf>
    <xf numFmtId="0" fontId="27" fillId="0" borderId="0" xfId="0" applyFont="1" applyAlignment="1">
      <alignment/>
    </xf>
    <xf numFmtId="0" fontId="25" fillId="0" borderId="0" xfId="0" applyFont="1" applyAlignment="1">
      <alignment/>
    </xf>
    <xf numFmtId="41" fontId="0" fillId="0" borderId="0" xfId="42" applyNumberFormat="1" applyFont="1" applyFill="1" applyBorder="1" applyAlignment="1">
      <alignment/>
    </xf>
    <xf numFmtId="41" fontId="21" fillId="33" borderId="0" xfId="0" applyNumberFormat="1" applyFont="1" applyFill="1" applyBorder="1" applyAlignment="1">
      <alignment/>
    </xf>
    <xf numFmtId="41" fontId="21" fillId="33" borderId="0" xfId="42" applyNumberFormat="1" applyFont="1" applyFill="1" applyBorder="1" applyAlignment="1">
      <alignment/>
    </xf>
    <xf numFmtId="41" fontId="0" fillId="0" borderId="20" xfId="0" applyNumberFormat="1" applyFill="1" applyBorder="1" applyAlignment="1">
      <alignment horizontal="center"/>
    </xf>
    <xf numFmtId="0" fontId="4" fillId="0" borderId="40" xfId="0" applyFont="1" applyBorder="1" applyAlignment="1">
      <alignment/>
    </xf>
    <xf numFmtId="0" fontId="4" fillId="0" borderId="36" xfId="0" applyFont="1" applyBorder="1" applyAlignment="1">
      <alignment/>
    </xf>
    <xf numFmtId="14" fontId="0" fillId="0" borderId="0" xfId="0" applyNumberFormat="1" applyAlignment="1">
      <alignment/>
    </xf>
    <xf numFmtId="14" fontId="0" fillId="0" borderId="0" xfId="0" applyNumberFormat="1" applyBorder="1" applyAlignment="1">
      <alignment/>
    </xf>
    <xf numFmtId="14" fontId="18" fillId="0" borderId="0" xfId="0" applyNumberFormat="1" applyFont="1" applyAlignment="1">
      <alignment/>
    </xf>
    <xf numFmtId="14" fontId="0" fillId="0" borderId="0" xfId="0" applyNumberFormat="1" applyAlignment="1">
      <alignment horizontal="center"/>
    </xf>
    <xf numFmtId="14" fontId="0" fillId="0" borderId="11" xfId="0" applyNumberFormat="1" applyBorder="1" applyAlignment="1">
      <alignment/>
    </xf>
    <xf numFmtId="0" fontId="4" fillId="0" borderId="30" xfId="0" applyFont="1" applyBorder="1" applyAlignment="1">
      <alignment horizontal="center" wrapText="1"/>
    </xf>
    <xf numFmtId="0" fontId="22" fillId="0" borderId="41" xfId="0" applyFont="1" applyBorder="1" applyAlignment="1">
      <alignment horizontal="center" wrapText="1"/>
    </xf>
    <xf numFmtId="0" fontId="22" fillId="0" borderId="42" xfId="0" applyFont="1" applyBorder="1" applyAlignment="1">
      <alignment horizontal="center" wrapText="1"/>
    </xf>
    <xf numFmtId="41" fontId="0" fillId="0" borderId="20" xfId="42" applyNumberFormat="1" applyBorder="1" applyAlignment="1">
      <alignment/>
    </xf>
    <xf numFmtId="0" fontId="4" fillId="0" borderId="43" xfId="0" applyFont="1" applyBorder="1" applyAlignment="1">
      <alignment/>
    </xf>
    <xf numFmtId="0" fontId="0" fillId="0" borderId="44" xfId="0" applyBorder="1" applyAlignment="1">
      <alignment horizontal="center" wrapText="1"/>
    </xf>
    <xf numFmtId="0" fontId="0" fillId="0" borderId="42" xfId="0" applyBorder="1" applyAlignment="1">
      <alignment horizontal="center" wrapText="1"/>
    </xf>
    <xf numFmtId="0" fontId="0" fillId="0" borderId="45" xfId="0" applyBorder="1" applyAlignment="1">
      <alignment horizontal="center" wrapText="1"/>
    </xf>
    <xf numFmtId="0" fontId="4" fillId="0" borderId="46" xfId="0" applyFont="1" applyBorder="1" applyAlignment="1">
      <alignment horizontal="center"/>
    </xf>
    <xf numFmtId="41" fontId="0" fillId="0" borderId="0" xfId="0" applyNumberFormat="1" applyFill="1" applyBorder="1" applyAlignment="1">
      <alignment horizontal="center"/>
    </xf>
    <xf numFmtId="41" fontId="0" fillId="0" borderId="26" xfId="0" applyNumberFormat="1" applyFill="1" applyBorder="1" applyAlignment="1">
      <alignment horizontal="center"/>
    </xf>
    <xf numFmtId="41" fontId="0" fillId="0" borderId="19" xfId="42" applyNumberFormat="1" applyFont="1" applyBorder="1" applyAlignment="1">
      <alignment/>
    </xf>
    <xf numFmtId="41" fontId="0" fillId="0" borderId="14" xfId="42" applyNumberFormat="1" applyFill="1" applyBorder="1" applyAlignment="1">
      <alignment/>
    </xf>
    <xf numFmtId="0" fontId="4" fillId="0" borderId="34" xfId="0" applyFont="1" applyBorder="1" applyAlignment="1">
      <alignment/>
    </xf>
    <xf numFmtId="0" fontId="5" fillId="0" borderId="0" xfId="0" applyFont="1" applyBorder="1" applyAlignment="1">
      <alignment horizontal="center"/>
    </xf>
    <xf numFmtId="41" fontId="3" fillId="0" borderId="0" xfId="42" applyNumberFormat="1" applyFont="1" applyFill="1" applyBorder="1" applyAlignment="1">
      <alignment/>
    </xf>
    <xf numFmtId="42" fontId="3" fillId="0" borderId="0" xfId="42" applyNumberFormat="1" applyFont="1" applyBorder="1" applyAlignment="1">
      <alignment/>
    </xf>
    <xf numFmtId="0" fontId="3" fillId="0" borderId="22" xfId="0" applyFont="1" applyBorder="1" applyAlignment="1">
      <alignment/>
    </xf>
    <xf numFmtId="0" fontId="3" fillId="0" borderId="22" xfId="0" applyFont="1" applyBorder="1" applyAlignment="1">
      <alignment horizontal="center"/>
    </xf>
    <xf numFmtId="43" fontId="3" fillId="0" borderId="22" xfId="42" applyFont="1" applyBorder="1" applyAlignment="1">
      <alignment/>
    </xf>
    <xf numFmtId="43" fontId="3" fillId="0" borderId="23" xfId="42" applyFont="1" applyBorder="1" applyAlignment="1">
      <alignment/>
    </xf>
    <xf numFmtId="9" fontId="3" fillId="0" borderId="23" xfId="80" applyFont="1" applyBorder="1" applyAlignment="1">
      <alignment/>
    </xf>
    <xf numFmtId="9" fontId="3" fillId="0" borderId="22" xfId="80" applyFont="1" applyBorder="1" applyAlignment="1">
      <alignment/>
    </xf>
    <xf numFmtId="0" fontId="3" fillId="0" borderId="26" xfId="0" applyFont="1" applyBorder="1" applyAlignment="1">
      <alignment/>
    </xf>
    <xf numFmtId="0" fontId="3" fillId="0" borderId="11" xfId="0" applyFont="1" applyBorder="1" applyAlignment="1">
      <alignment/>
    </xf>
    <xf numFmtId="0" fontId="3" fillId="0" borderId="11" xfId="0" applyFont="1" applyBorder="1" applyAlignment="1">
      <alignment horizontal="center"/>
    </xf>
    <xf numFmtId="43" fontId="3" fillId="0" borderId="26" xfId="42" applyFont="1" applyBorder="1" applyAlignment="1">
      <alignment/>
    </xf>
    <xf numFmtId="41" fontId="29" fillId="0" borderId="11" xfId="42" applyNumberFormat="1" applyFont="1" applyBorder="1" applyAlignment="1">
      <alignment/>
    </xf>
    <xf numFmtId="9" fontId="3" fillId="0" borderId="10" xfId="80" applyFont="1" applyBorder="1" applyAlignment="1">
      <alignment/>
    </xf>
    <xf numFmtId="0" fontId="3" fillId="0" borderId="47" xfId="0" applyFont="1" applyBorder="1" applyAlignment="1">
      <alignment/>
    </xf>
    <xf numFmtId="43" fontId="3" fillId="0" borderId="47" xfId="42" applyFont="1" applyBorder="1" applyAlignment="1">
      <alignment/>
    </xf>
    <xf numFmtId="9" fontId="3" fillId="0" borderId="29" xfId="80" applyFont="1" applyBorder="1" applyAlignment="1">
      <alignment/>
    </xf>
    <xf numFmtId="0" fontId="3" fillId="0" borderId="48" xfId="0" applyFont="1" applyBorder="1" applyAlignment="1">
      <alignment/>
    </xf>
    <xf numFmtId="49" fontId="3" fillId="0" borderId="0" xfId="0" applyNumberFormat="1" applyFont="1" applyBorder="1" applyAlignment="1">
      <alignment horizontal="center"/>
    </xf>
    <xf numFmtId="178" fontId="3" fillId="0" borderId="0" xfId="0" applyNumberFormat="1" applyFont="1" applyBorder="1" applyAlignment="1">
      <alignment horizontal="center"/>
    </xf>
    <xf numFmtId="9" fontId="3" fillId="0" borderId="13" xfId="80" applyFont="1" applyBorder="1" applyAlignment="1">
      <alignment/>
    </xf>
    <xf numFmtId="49" fontId="3" fillId="0" borderId="11" xfId="0" applyNumberFormat="1" applyFont="1" applyBorder="1" applyAlignment="1">
      <alignment horizontal="center"/>
    </xf>
    <xf numFmtId="49" fontId="3" fillId="0" borderId="11" xfId="0" applyNumberFormat="1" applyFont="1" applyBorder="1" applyAlignment="1" quotePrefix="1">
      <alignment horizontal="center"/>
    </xf>
    <xf numFmtId="178" fontId="3" fillId="0" borderId="11" xfId="0" applyNumberFormat="1" applyFont="1" applyBorder="1" applyAlignment="1">
      <alignment horizontal="center"/>
    </xf>
    <xf numFmtId="43" fontId="0" fillId="0" borderId="11" xfId="42" applyFont="1" applyFill="1" applyBorder="1" applyAlignment="1">
      <alignment/>
    </xf>
    <xf numFmtId="49" fontId="3" fillId="0" borderId="47" xfId="0" applyNumberFormat="1" applyFont="1" applyBorder="1" applyAlignment="1">
      <alignment horizontal="center"/>
    </xf>
    <xf numFmtId="49" fontId="3" fillId="0" borderId="47" xfId="0" applyNumberFormat="1" applyFont="1" applyBorder="1" applyAlignment="1">
      <alignment/>
    </xf>
    <xf numFmtId="49" fontId="3" fillId="0" borderId="48" xfId="0" applyNumberFormat="1" applyFont="1" applyBorder="1" applyAlignment="1">
      <alignment/>
    </xf>
    <xf numFmtId="0" fontId="5" fillId="0" borderId="22" xfId="0" applyFont="1" applyBorder="1" applyAlignment="1">
      <alignment horizontal="center"/>
    </xf>
    <xf numFmtId="0" fontId="4" fillId="0" borderId="22" xfId="0" applyFont="1" applyBorder="1" applyAlignment="1">
      <alignment horizontal="center"/>
    </xf>
    <xf numFmtId="43" fontId="0" fillId="0" borderId="26" xfId="42" applyFont="1" applyBorder="1" applyAlignment="1">
      <alignment/>
    </xf>
    <xf numFmtId="43" fontId="0" fillId="0" borderId="11" xfId="42" applyFont="1" applyBorder="1" applyAlignment="1">
      <alignment/>
    </xf>
    <xf numFmtId="0" fontId="5" fillId="0" borderId="23" xfId="0" applyFont="1" applyBorder="1" applyAlignment="1">
      <alignment horizontal="center"/>
    </xf>
    <xf numFmtId="0" fontId="4" fillId="0" borderId="23" xfId="0" applyFont="1" applyBorder="1" applyAlignment="1">
      <alignment horizontal="center"/>
    </xf>
    <xf numFmtId="0" fontId="18" fillId="0" borderId="0" xfId="0" applyFont="1" applyAlignment="1">
      <alignment horizontal="left"/>
    </xf>
    <xf numFmtId="0" fontId="22" fillId="0" borderId="13" xfId="0" applyFont="1" applyBorder="1" applyAlignment="1">
      <alignment horizontal="center"/>
    </xf>
    <xf numFmtId="49" fontId="0" fillId="0" borderId="0" xfId="0" applyNumberFormat="1" applyFill="1" applyBorder="1" applyAlignment="1">
      <alignment/>
    </xf>
    <xf numFmtId="14" fontId="0" fillId="0" borderId="0" xfId="0" applyNumberFormat="1" applyFill="1" applyBorder="1" applyAlignment="1">
      <alignment/>
    </xf>
    <xf numFmtId="0" fontId="4" fillId="0" borderId="49" xfId="0" applyFont="1" applyBorder="1" applyAlignment="1">
      <alignment horizontal="center"/>
    </xf>
    <xf numFmtId="0" fontId="4" fillId="0" borderId="33" xfId="0" applyFont="1" applyBorder="1" applyAlignment="1">
      <alignment/>
    </xf>
    <xf numFmtId="0" fontId="22" fillId="0" borderId="0" xfId="0" applyFont="1" applyBorder="1" applyAlignment="1">
      <alignment horizontal="center"/>
    </xf>
    <xf numFmtId="177" fontId="23" fillId="0" borderId="0" xfId="0" applyNumberFormat="1" applyFont="1" applyBorder="1" applyAlignment="1">
      <alignment horizontal="center"/>
    </xf>
    <xf numFmtId="0" fontId="4" fillId="0" borderId="50" xfId="0" applyFont="1" applyBorder="1" applyAlignment="1">
      <alignment horizontal="center"/>
    </xf>
    <xf numFmtId="0" fontId="4" fillId="0" borderId="47" xfId="0" applyFont="1" applyBorder="1" applyAlignment="1">
      <alignment horizontal="center"/>
    </xf>
    <xf numFmtId="0" fontId="30" fillId="0" borderId="0" xfId="0" applyFont="1" applyAlignment="1">
      <alignment/>
    </xf>
    <xf numFmtId="0" fontId="1" fillId="0" borderId="0" xfId="0" applyFont="1" applyAlignment="1">
      <alignment horizontal="center"/>
    </xf>
    <xf numFmtId="0" fontId="31" fillId="0" borderId="0" xfId="0" applyFont="1" applyAlignment="1">
      <alignment/>
    </xf>
    <xf numFmtId="0" fontId="32" fillId="0" borderId="0" xfId="0" applyFont="1" applyAlignment="1">
      <alignment/>
    </xf>
    <xf numFmtId="0" fontId="4" fillId="0" borderId="47" xfId="0" applyFont="1" applyBorder="1" applyAlignment="1">
      <alignment/>
    </xf>
    <xf numFmtId="0" fontId="13" fillId="0" borderId="47" xfId="0" applyFont="1" applyBorder="1" applyAlignment="1">
      <alignment horizontal="center"/>
    </xf>
    <xf numFmtId="0" fontId="13" fillId="0" borderId="49" xfId="0" applyFont="1" applyBorder="1" applyAlignment="1">
      <alignment horizontal="center"/>
    </xf>
    <xf numFmtId="0" fontId="15" fillId="0" borderId="49" xfId="0" applyFont="1" applyBorder="1" applyAlignment="1">
      <alignment horizontal="center"/>
    </xf>
    <xf numFmtId="0" fontId="33" fillId="0" borderId="0" xfId="0" applyFont="1" applyAlignment="1">
      <alignment/>
    </xf>
    <xf numFmtId="0" fontId="0" fillId="0" borderId="0" xfId="0" applyFont="1" applyAlignment="1">
      <alignment horizontal="center" wrapText="1"/>
    </xf>
    <xf numFmtId="0" fontId="19" fillId="0" borderId="0" xfId="0" applyFont="1" applyAlignment="1">
      <alignment horizontal="center" wrapText="1"/>
    </xf>
    <xf numFmtId="0" fontId="4" fillId="0" borderId="0" xfId="0" applyFont="1" applyAlignment="1">
      <alignment horizontal="center" wrapText="1"/>
    </xf>
    <xf numFmtId="0" fontId="4" fillId="0" borderId="0" xfId="0" applyFont="1" applyAlignment="1">
      <alignment wrapText="1"/>
    </xf>
    <xf numFmtId="49" fontId="4" fillId="0" borderId="30" xfId="0" applyNumberFormat="1" applyFont="1" applyBorder="1" applyAlignment="1">
      <alignment horizontal="center" wrapText="1"/>
    </xf>
    <xf numFmtId="0" fontId="25" fillId="0" borderId="0" xfId="0" applyFont="1" applyAlignment="1">
      <alignment horizontal="center"/>
    </xf>
    <xf numFmtId="177" fontId="25" fillId="0" borderId="0" xfId="0" applyNumberFormat="1" applyFont="1" applyAlignment="1">
      <alignment horizontal="center"/>
    </xf>
    <xf numFmtId="41" fontId="3" fillId="0" borderId="26" xfId="42" applyNumberFormat="1" applyFont="1" applyBorder="1" applyAlignment="1">
      <alignment/>
    </xf>
    <xf numFmtId="41" fontId="3" fillId="0" borderId="10" xfId="42" applyNumberFormat="1" applyFont="1" applyBorder="1" applyAlignment="1">
      <alignment/>
    </xf>
    <xf numFmtId="41" fontId="3" fillId="0" borderId="47" xfId="42" applyNumberFormat="1" applyFont="1" applyBorder="1" applyAlignment="1">
      <alignment/>
    </xf>
    <xf numFmtId="41" fontId="3" fillId="0" borderId="48" xfId="42" applyNumberFormat="1" applyFont="1" applyBorder="1" applyAlignment="1">
      <alignment/>
    </xf>
    <xf numFmtId="41" fontId="3" fillId="0" borderId="22" xfId="42" applyNumberFormat="1" applyFont="1" applyBorder="1" applyAlignment="1">
      <alignment/>
    </xf>
    <xf numFmtId="41" fontId="0" fillId="0" borderId="26" xfId="42" applyNumberFormat="1" applyFont="1" applyFill="1" applyBorder="1" applyAlignment="1">
      <alignment/>
    </xf>
    <xf numFmtId="41" fontId="0" fillId="0" borderId="11" xfId="42" applyNumberFormat="1" applyFont="1" applyFill="1" applyBorder="1" applyAlignment="1">
      <alignment/>
    </xf>
    <xf numFmtId="41" fontId="3" fillId="0" borderId="23" xfId="42" applyNumberFormat="1" applyFont="1" applyBorder="1" applyAlignment="1">
      <alignment/>
    </xf>
    <xf numFmtId="41" fontId="29" fillId="0" borderId="11" xfId="42" applyNumberFormat="1" applyFont="1" applyFill="1" applyBorder="1" applyAlignment="1">
      <alignment/>
    </xf>
    <xf numFmtId="41" fontId="3" fillId="0" borderId="0" xfId="0" applyNumberFormat="1" applyFont="1" applyBorder="1" applyAlignment="1">
      <alignment horizontal="center"/>
    </xf>
    <xf numFmtId="41" fontId="3" fillId="0" borderId="33" xfId="0" applyNumberFormat="1" applyFont="1" applyBorder="1" applyAlignment="1">
      <alignment/>
    </xf>
    <xf numFmtId="41" fontId="3" fillId="0" borderId="34" xfId="0" applyNumberFormat="1" applyFont="1" applyBorder="1" applyAlignment="1">
      <alignment/>
    </xf>
    <xf numFmtId="41" fontId="3" fillId="0" borderId="23" xfId="0" applyNumberFormat="1" applyFont="1" applyBorder="1" applyAlignment="1">
      <alignment/>
    </xf>
    <xf numFmtId="41" fontId="3" fillId="0" borderId="11" xfId="0" applyNumberFormat="1" applyFont="1" applyBorder="1" applyAlignment="1">
      <alignment horizontal="center"/>
    </xf>
    <xf numFmtId="41" fontId="3" fillId="0" borderId="51" xfId="0" applyNumberFormat="1" applyFont="1" applyBorder="1" applyAlignment="1">
      <alignment/>
    </xf>
    <xf numFmtId="41" fontId="3" fillId="0" borderId="11" xfId="0" applyNumberFormat="1" applyFont="1" applyBorder="1" applyAlignment="1">
      <alignment/>
    </xf>
    <xf numFmtId="41" fontId="3" fillId="0" borderId="10" xfId="0" applyNumberFormat="1" applyFont="1" applyBorder="1" applyAlignment="1">
      <alignment/>
    </xf>
    <xf numFmtId="41" fontId="4" fillId="0" borderId="22" xfId="42" applyNumberFormat="1" applyFont="1" applyBorder="1" applyAlignment="1">
      <alignment/>
    </xf>
    <xf numFmtId="41" fontId="3" fillId="0" borderId="35" xfId="42" applyNumberFormat="1" applyFont="1" applyBorder="1" applyAlignment="1">
      <alignment/>
    </xf>
    <xf numFmtId="41" fontId="4" fillId="0" borderId="22" xfId="0" applyNumberFormat="1" applyFont="1" applyBorder="1" applyAlignment="1">
      <alignment/>
    </xf>
    <xf numFmtId="41" fontId="0" fillId="0" borderId="22" xfId="0" applyNumberFormat="1" applyFont="1" applyBorder="1" applyAlignment="1">
      <alignment/>
    </xf>
    <xf numFmtId="41" fontId="0" fillId="0" borderId="0" xfId="0" applyNumberFormat="1" applyFont="1" applyBorder="1" applyAlignment="1">
      <alignment/>
    </xf>
    <xf numFmtId="41" fontId="3" fillId="0" borderId="24" xfId="42" applyNumberFormat="1" applyFont="1" applyBorder="1" applyAlignment="1">
      <alignment/>
    </xf>
    <xf numFmtId="41" fontId="3" fillId="0" borderId="37" xfId="42" applyNumberFormat="1" applyFont="1" applyBorder="1" applyAlignment="1">
      <alignment/>
    </xf>
    <xf numFmtId="41" fontId="0" fillId="0" borderId="22" xfId="42" applyNumberFormat="1" applyFont="1" applyBorder="1" applyAlignment="1">
      <alignment/>
    </xf>
    <xf numFmtId="41" fontId="0" fillId="0" borderId="23" xfId="0" applyNumberFormat="1" applyFont="1" applyBorder="1" applyAlignment="1">
      <alignment/>
    </xf>
    <xf numFmtId="41" fontId="4" fillId="0" borderId="23" xfId="42" applyNumberFormat="1" applyFont="1" applyBorder="1" applyAlignment="1">
      <alignment/>
    </xf>
    <xf numFmtId="41" fontId="3" fillId="0" borderId="22" xfId="0" applyNumberFormat="1" applyFont="1" applyBorder="1" applyAlignment="1">
      <alignment/>
    </xf>
    <xf numFmtId="41" fontId="0" fillId="0" borderId="26" xfId="0" applyNumberFormat="1" applyFont="1" applyBorder="1" applyAlignment="1">
      <alignment/>
    </xf>
    <xf numFmtId="41" fontId="0" fillId="0" borderId="10" xfId="0" applyNumberFormat="1" applyFont="1" applyBorder="1" applyAlignment="1">
      <alignment/>
    </xf>
    <xf numFmtId="0" fontId="0" fillId="0" borderId="17" xfId="0" applyFont="1" applyBorder="1" applyAlignment="1">
      <alignment horizontal="center" wrapText="1"/>
    </xf>
    <xf numFmtId="41" fontId="3" fillId="0" borderId="14" xfId="42" applyNumberFormat="1" applyFont="1" applyFill="1" applyBorder="1" applyAlignment="1">
      <alignment/>
    </xf>
    <xf numFmtId="41" fontId="3" fillId="0" borderId="23" xfId="80" applyNumberFormat="1" applyFont="1" applyBorder="1" applyAlignment="1">
      <alignment/>
    </xf>
    <xf numFmtId="41" fontId="0" fillId="0" borderId="26" xfId="42" applyNumberFormat="1" applyFont="1" applyBorder="1" applyAlignment="1">
      <alignment/>
    </xf>
    <xf numFmtId="41" fontId="0" fillId="0" borderId="11" xfId="42" applyNumberFormat="1" applyFont="1" applyBorder="1" applyAlignment="1">
      <alignment/>
    </xf>
    <xf numFmtId="0" fontId="5" fillId="0" borderId="0" xfId="0" applyFont="1" applyBorder="1" applyAlignment="1">
      <alignment/>
    </xf>
    <xf numFmtId="177" fontId="29" fillId="0" borderId="11" xfId="42" applyNumberFormat="1" applyFont="1" applyBorder="1" applyAlignment="1">
      <alignment/>
    </xf>
    <xf numFmtId="177" fontId="3" fillId="0" borderId="0" xfId="42" applyNumberFormat="1" applyFont="1" applyBorder="1" applyAlignment="1">
      <alignment/>
    </xf>
    <xf numFmtId="0" fontId="0" fillId="0" borderId="11" xfId="0" applyNumberFormat="1" applyFill="1" applyBorder="1" applyAlignment="1">
      <alignment/>
    </xf>
    <xf numFmtId="14" fontId="0" fillId="0" borderId="11" xfId="0" applyNumberFormat="1" applyFill="1" applyBorder="1" applyAlignment="1">
      <alignment/>
    </xf>
    <xf numFmtId="41" fontId="0" fillId="0" borderId="0" xfId="42" applyNumberFormat="1" applyBorder="1" applyAlignment="1" applyProtection="1">
      <alignment/>
      <protection locked="0"/>
    </xf>
    <xf numFmtId="0" fontId="0" fillId="0" borderId="11" xfId="0" applyNumberFormat="1" applyFont="1" applyFill="1" applyBorder="1" applyAlignment="1">
      <alignment horizontal="left"/>
    </xf>
    <xf numFmtId="0" fontId="0" fillId="0" borderId="11" xfId="0" applyNumberFormat="1" applyFill="1" applyBorder="1" applyAlignment="1">
      <alignment/>
    </xf>
    <xf numFmtId="0" fontId="0" fillId="0" borderId="23" xfId="0" applyBorder="1" applyAlignment="1" applyProtection="1">
      <alignment/>
      <protection locked="0"/>
    </xf>
    <xf numFmtId="0" fontId="0" fillId="0" borderId="10" xfId="0" applyBorder="1" applyAlignment="1" applyProtection="1">
      <alignment/>
      <protection locked="0"/>
    </xf>
    <xf numFmtId="0" fontId="0" fillId="0" borderId="23" xfId="0" applyFont="1" applyBorder="1" applyAlignment="1" applyProtection="1">
      <alignment/>
      <protection locked="0"/>
    </xf>
    <xf numFmtId="0" fontId="0" fillId="0" borderId="50" xfId="0" applyFont="1" applyFill="1" applyBorder="1" applyAlignment="1">
      <alignment/>
    </xf>
    <xf numFmtId="0" fontId="0" fillId="0" borderId="47" xfId="0" applyFont="1" applyFill="1" applyBorder="1" applyAlignment="1">
      <alignment/>
    </xf>
    <xf numFmtId="0" fontId="0" fillId="0" borderId="48" xfId="0" applyFont="1" applyFill="1" applyBorder="1" applyAlignment="1">
      <alignment/>
    </xf>
    <xf numFmtId="0" fontId="0" fillId="0" borderId="11" xfId="0" applyFill="1" applyBorder="1" applyAlignment="1">
      <alignment/>
    </xf>
    <xf numFmtId="14" fontId="0" fillId="0" borderId="11" xfId="0" applyNumberFormat="1" applyFont="1" applyFill="1" applyBorder="1" applyAlignment="1">
      <alignment/>
    </xf>
    <xf numFmtId="0" fontId="8" fillId="0" borderId="0" xfId="0" applyFont="1" applyFill="1" applyAlignment="1">
      <alignment horizontal="center"/>
    </xf>
    <xf numFmtId="0" fontId="8" fillId="0" borderId="0" xfId="0" applyFont="1" applyAlignment="1">
      <alignment/>
    </xf>
    <xf numFmtId="0" fontId="0" fillId="0" borderId="0" xfId="0" applyAlignment="1">
      <alignment horizontal="left"/>
    </xf>
    <xf numFmtId="49" fontId="73" fillId="0" borderId="26" xfId="0" applyNumberFormat="1" applyFont="1" applyBorder="1" applyAlignment="1">
      <alignment horizontal="center"/>
    </xf>
    <xf numFmtId="43" fontId="0" fillId="0" borderId="0" xfId="42" applyFont="1" applyBorder="1" applyAlignment="1">
      <alignment/>
    </xf>
    <xf numFmtId="49" fontId="3" fillId="0" borderId="22" xfId="0" applyNumberFormat="1" applyFont="1" applyBorder="1" applyAlignment="1">
      <alignment horizontal="center"/>
    </xf>
    <xf numFmtId="49" fontId="3" fillId="0" borderId="26" xfId="0" applyNumberFormat="1" applyFont="1" applyBorder="1" applyAlignment="1">
      <alignment horizontal="center"/>
    </xf>
    <xf numFmtId="0" fontId="4" fillId="0" borderId="16" xfId="0" applyFont="1" applyBorder="1" applyAlignment="1" applyProtection="1">
      <alignment horizontal="center" wrapText="1"/>
      <protection/>
    </xf>
    <xf numFmtId="0" fontId="0" fillId="0" borderId="11" xfId="0" applyBorder="1" applyAlignment="1">
      <alignment horizontal="center"/>
    </xf>
    <xf numFmtId="14" fontId="0" fillId="0" borderId="0" xfId="0" applyNumberFormat="1" applyFont="1" applyFill="1" applyBorder="1" applyAlignment="1">
      <alignment/>
    </xf>
    <xf numFmtId="0" fontId="0" fillId="0" borderId="0" xfId="0" applyFill="1" applyBorder="1" applyAlignment="1">
      <alignment/>
    </xf>
    <xf numFmtId="0" fontId="0" fillId="0" borderId="0" xfId="0" applyFont="1" applyBorder="1" applyAlignment="1">
      <alignment/>
    </xf>
    <xf numFmtId="0" fontId="0" fillId="0" borderId="11" xfId="0" applyBorder="1" applyAlignment="1">
      <alignment/>
    </xf>
    <xf numFmtId="0" fontId="18" fillId="0" borderId="0" xfId="0" applyFont="1" applyAlignment="1">
      <alignment horizontal="right"/>
    </xf>
    <xf numFmtId="14" fontId="0" fillId="0" borderId="11" xfId="0" applyNumberFormat="1" applyFont="1" applyFill="1" applyBorder="1" applyAlignment="1">
      <alignment horizontal="center"/>
    </xf>
    <xf numFmtId="0" fontId="0" fillId="0" borderId="11" xfId="0" applyFill="1" applyBorder="1" applyAlignment="1">
      <alignment horizontal="left"/>
    </xf>
    <xf numFmtId="0" fontId="0" fillId="0" borderId="11" xfId="0" applyNumberFormat="1" applyFill="1" applyBorder="1" applyAlignment="1">
      <alignment horizontal="left"/>
    </xf>
    <xf numFmtId="41" fontId="4" fillId="0" borderId="11" xfId="42" applyNumberFormat="1" applyFont="1" applyFill="1" applyBorder="1" applyAlignment="1" applyProtection="1">
      <alignment/>
      <protection/>
    </xf>
    <xf numFmtId="14" fontId="0" fillId="34" borderId="11" xfId="0" applyNumberFormat="1" applyFont="1" applyFill="1" applyBorder="1" applyAlignment="1" applyProtection="1">
      <alignment/>
      <protection locked="0"/>
    </xf>
    <xf numFmtId="14" fontId="0" fillId="34" borderId="11" xfId="0" applyNumberFormat="1" applyFill="1" applyBorder="1" applyAlignment="1" applyProtection="1">
      <alignment/>
      <protection locked="0"/>
    </xf>
    <xf numFmtId="0" fontId="0" fillId="34" borderId="11" xfId="0" applyNumberFormat="1" applyFont="1" applyFill="1" applyBorder="1" applyAlignment="1" applyProtection="1">
      <alignment/>
      <protection locked="0"/>
    </xf>
    <xf numFmtId="0" fontId="8" fillId="34" borderId="0" xfId="0" applyFont="1" applyFill="1" applyAlignment="1">
      <alignment horizontal="center"/>
    </xf>
    <xf numFmtId="0" fontId="0" fillId="34" borderId="22" xfId="0" applyFont="1" applyFill="1" applyBorder="1" applyAlignment="1" applyProtection="1">
      <alignment/>
      <protection locked="0"/>
    </xf>
    <xf numFmtId="0" fontId="0" fillId="34" borderId="0" xfId="0" applyFont="1" applyFill="1" applyBorder="1" applyAlignment="1" applyProtection="1">
      <alignment/>
      <protection locked="0"/>
    </xf>
    <xf numFmtId="0" fontId="0" fillId="34" borderId="0" xfId="0" applyFill="1" applyBorder="1" applyAlignment="1" applyProtection="1">
      <alignment horizontal="center"/>
      <protection locked="0"/>
    </xf>
    <xf numFmtId="0" fontId="0" fillId="34" borderId="22" xfId="0" applyFill="1" applyBorder="1" applyAlignment="1" applyProtection="1">
      <alignment horizontal="center"/>
      <protection locked="0"/>
    </xf>
    <xf numFmtId="41" fontId="0" fillId="34" borderId="22" xfId="42" applyNumberFormat="1" applyFont="1" applyFill="1" applyBorder="1" applyAlignment="1" applyProtection="1">
      <alignment/>
      <protection locked="0"/>
    </xf>
    <xf numFmtId="9" fontId="4" fillId="34" borderId="0" xfId="42" applyNumberFormat="1" applyFont="1" applyFill="1" applyBorder="1" applyAlignment="1" applyProtection="1">
      <alignment/>
      <protection locked="0"/>
    </xf>
    <xf numFmtId="0" fontId="0" fillId="34" borderId="22" xfId="0" applyFill="1" applyBorder="1" applyAlignment="1" applyProtection="1">
      <alignment/>
      <protection locked="0"/>
    </xf>
    <xf numFmtId="0" fontId="0" fillId="34" borderId="0" xfId="0" applyFill="1" applyBorder="1" applyAlignment="1" applyProtection="1">
      <alignment/>
      <protection locked="0"/>
    </xf>
    <xf numFmtId="0" fontId="0" fillId="34" borderId="26" xfId="0" applyFill="1" applyBorder="1" applyAlignment="1" applyProtection="1">
      <alignment/>
      <protection locked="0"/>
    </xf>
    <xf numFmtId="0" fontId="0" fillId="34" borderId="11" xfId="0" applyFill="1" applyBorder="1" applyAlignment="1" applyProtection="1">
      <alignment/>
      <protection locked="0"/>
    </xf>
    <xf numFmtId="0" fontId="0" fillId="34" borderId="11" xfId="0" applyFill="1" applyBorder="1" applyAlignment="1" applyProtection="1">
      <alignment horizontal="center"/>
      <protection locked="0"/>
    </xf>
    <xf numFmtId="0" fontId="0" fillId="34" borderId="26" xfId="0" applyFill="1" applyBorder="1" applyAlignment="1" applyProtection="1">
      <alignment horizontal="center"/>
      <protection locked="0"/>
    </xf>
    <xf numFmtId="177" fontId="0" fillId="34" borderId="0" xfId="42" applyNumberFormat="1" applyFont="1" applyFill="1" applyBorder="1" applyAlignment="1" applyProtection="1">
      <alignment/>
      <protection locked="0"/>
    </xf>
    <xf numFmtId="9" fontId="0" fillId="34" borderId="23" xfId="80" applyFont="1" applyFill="1" applyBorder="1" applyAlignment="1" applyProtection="1">
      <alignment/>
      <protection locked="0"/>
    </xf>
    <xf numFmtId="9" fontId="0" fillId="34" borderId="10" xfId="80" applyFont="1" applyFill="1" applyBorder="1" applyAlignment="1" applyProtection="1">
      <alignment/>
      <protection locked="0"/>
    </xf>
    <xf numFmtId="0" fontId="0" fillId="34" borderId="47" xfId="0" applyFont="1" applyFill="1" applyBorder="1" applyAlignment="1" applyProtection="1">
      <alignment/>
      <protection locked="0"/>
    </xf>
    <xf numFmtId="0" fontId="0" fillId="34" borderId="48" xfId="0" applyFont="1" applyFill="1" applyBorder="1" applyAlignment="1" applyProtection="1">
      <alignment/>
      <protection locked="0"/>
    </xf>
    <xf numFmtId="0" fontId="0" fillId="34" borderId="48" xfId="0" applyFill="1" applyBorder="1" applyAlignment="1" applyProtection="1">
      <alignment/>
      <protection locked="0"/>
    </xf>
    <xf numFmtId="41" fontId="0" fillId="34" borderId="33" xfId="0" applyNumberFormat="1" applyFill="1" applyBorder="1" applyAlignment="1" applyProtection="1">
      <alignment/>
      <protection locked="0"/>
    </xf>
    <xf numFmtId="41" fontId="0" fillId="34" borderId="0" xfId="0" applyNumberFormat="1" applyFill="1" applyBorder="1" applyAlignment="1" applyProtection="1">
      <alignment/>
      <protection locked="0"/>
    </xf>
    <xf numFmtId="41" fontId="0" fillId="34" borderId="52" xfId="0" applyNumberFormat="1" applyFill="1" applyBorder="1" applyAlignment="1" applyProtection="1">
      <alignment/>
      <protection locked="0"/>
    </xf>
    <xf numFmtId="41" fontId="0" fillId="34" borderId="53" xfId="0" applyNumberFormat="1" applyFill="1" applyBorder="1" applyAlignment="1" applyProtection="1">
      <alignment/>
      <protection locked="0"/>
    </xf>
    <xf numFmtId="41" fontId="0" fillId="34" borderId="20" xfId="0" applyNumberFormat="1" applyFill="1" applyBorder="1" applyAlignment="1" applyProtection="1">
      <alignment/>
      <protection locked="0"/>
    </xf>
    <xf numFmtId="41" fontId="0" fillId="34" borderId="21" xfId="0" applyNumberFormat="1" applyFill="1" applyBorder="1" applyAlignment="1" applyProtection="1">
      <alignment/>
      <protection locked="0"/>
    </xf>
    <xf numFmtId="41" fontId="0" fillId="34" borderId="34" xfId="0" applyNumberFormat="1" applyFill="1" applyBorder="1" applyAlignment="1" applyProtection="1">
      <alignment/>
      <protection locked="0"/>
    </xf>
    <xf numFmtId="41" fontId="0" fillId="34" borderId="23" xfId="0" applyNumberFormat="1" applyFill="1" applyBorder="1" applyAlignment="1" applyProtection="1">
      <alignment/>
      <protection locked="0"/>
    </xf>
    <xf numFmtId="41" fontId="0" fillId="34" borderId="51" xfId="0" applyNumberFormat="1" applyFill="1" applyBorder="1" applyAlignment="1" applyProtection="1">
      <alignment/>
      <protection locked="0"/>
    </xf>
    <xf numFmtId="41" fontId="0" fillId="34" borderId="11" xfId="0" applyNumberFormat="1" applyFill="1" applyBorder="1" applyAlignment="1" applyProtection="1">
      <alignment/>
      <protection locked="0"/>
    </xf>
    <xf numFmtId="41" fontId="0" fillId="34" borderId="54" xfId="0" applyNumberFormat="1" applyFill="1" applyBorder="1" applyAlignment="1" applyProtection="1">
      <alignment/>
      <protection locked="0"/>
    </xf>
    <xf numFmtId="41" fontId="0" fillId="34" borderId="10" xfId="0" applyNumberFormat="1" applyFill="1" applyBorder="1" applyAlignment="1" applyProtection="1">
      <alignment/>
      <protection locked="0"/>
    </xf>
    <xf numFmtId="0" fontId="74" fillId="34" borderId="0" xfId="0" applyFont="1" applyFill="1" applyAlignment="1">
      <alignment horizontal="center"/>
    </xf>
    <xf numFmtId="41" fontId="0" fillId="34" borderId="47" xfId="42" applyNumberFormat="1" applyFill="1" applyBorder="1" applyAlignment="1" applyProtection="1">
      <alignment/>
      <protection locked="0"/>
    </xf>
    <xf numFmtId="0" fontId="28" fillId="34" borderId="47" xfId="71" applyFont="1" applyFill="1" applyBorder="1" applyAlignment="1" applyProtection="1">
      <alignment/>
      <protection locked="0"/>
    </xf>
    <xf numFmtId="41" fontId="0" fillId="34" borderId="47" xfId="42" applyNumberFormat="1" applyFont="1" applyFill="1" applyBorder="1" applyAlignment="1" applyProtection="1">
      <alignment/>
      <protection locked="0"/>
    </xf>
    <xf numFmtId="0" fontId="0" fillId="34" borderId="47" xfId="0" applyFill="1" applyBorder="1" applyAlignment="1" applyProtection="1">
      <alignment/>
      <protection locked="0"/>
    </xf>
    <xf numFmtId="9" fontId="0" fillId="34" borderId="23" xfId="80" applyFill="1" applyBorder="1" applyAlignment="1" applyProtection="1">
      <alignment/>
      <protection locked="0"/>
    </xf>
    <xf numFmtId="9" fontId="0" fillId="34" borderId="23" xfId="80" applyFont="1" applyFill="1" applyBorder="1" applyAlignment="1" applyProtection="1">
      <alignment/>
      <protection locked="0"/>
    </xf>
    <xf numFmtId="9" fontId="0" fillId="34" borderId="10" xfId="80" applyFill="1" applyBorder="1" applyAlignment="1" applyProtection="1">
      <alignment/>
      <protection locked="0"/>
    </xf>
    <xf numFmtId="9" fontId="0" fillId="34" borderId="21" xfId="80" applyFill="1" applyBorder="1" applyAlignment="1" applyProtection="1">
      <alignment/>
      <protection locked="0"/>
    </xf>
    <xf numFmtId="41" fontId="3" fillId="34" borderId="11" xfId="42" applyNumberFormat="1" applyFont="1" applyFill="1" applyBorder="1" applyAlignment="1" applyProtection="1">
      <alignment/>
      <protection locked="0"/>
    </xf>
    <xf numFmtId="49" fontId="0" fillId="34" borderId="0" xfId="0" applyNumberFormat="1" applyFill="1" applyBorder="1" applyAlignment="1" applyProtection="1">
      <alignment horizontal="center"/>
      <protection locked="0"/>
    </xf>
    <xf numFmtId="0" fontId="2" fillId="34" borderId="0" xfId="0" applyFont="1" applyFill="1" applyAlignment="1" applyProtection="1">
      <alignment/>
      <protection locked="0"/>
    </xf>
    <xf numFmtId="178" fontId="0" fillId="34" borderId="0" xfId="0" applyNumberFormat="1" applyFill="1" applyBorder="1" applyAlignment="1" applyProtection="1">
      <alignment horizontal="center"/>
      <protection locked="0"/>
    </xf>
    <xf numFmtId="0" fontId="0" fillId="34" borderId="22" xfId="0" applyFill="1" applyBorder="1" applyAlignment="1" applyProtection="1" quotePrefix="1">
      <alignment horizontal="center"/>
      <protection locked="0"/>
    </xf>
    <xf numFmtId="41" fontId="0" fillId="34" borderId="22" xfId="42" applyNumberFormat="1" applyFill="1" applyBorder="1" applyAlignment="1" applyProtection="1">
      <alignment/>
      <protection locked="0"/>
    </xf>
    <xf numFmtId="41" fontId="0" fillId="34" borderId="0" xfId="42" applyNumberFormat="1" applyFill="1" applyBorder="1" applyAlignment="1" applyProtection="1">
      <alignment/>
      <protection locked="0"/>
    </xf>
    <xf numFmtId="43" fontId="0" fillId="34" borderId="0" xfId="42" applyFill="1" applyBorder="1" applyAlignment="1" applyProtection="1">
      <alignment/>
      <protection locked="0"/>
    </xf>
    <xf numFmtId="49" fontId="0" fillId="34" borderId="0" xfId="0" applyNumberFormat="1" applyFill="1" applyBorder="1" applyAlignment="1" applyProtection="1" quotePrefix="1">
      <alignment horizontal="center"/>
      <protection locked="0"/>
    </xf>
    <xf numFmtId="41" fontId="0" fillId="34" borderId="0" xfId="42" applyNumberFormat="1" applyFont="1" applyFill="1" applyBorder="1" applyAlignment="1" applyProtection="1">
      <alignment/>
      <protection locked="0"/>
    </xf>
    <xf numFmtId="49" fontId="0" fillId="34" borderId="11" xfId="0" applyNumberFormat="1" applyFill="1" applyBorder="1" applyAlignment="1" applyProtection="1">
      <alignment horizontal="center"/>
      <protection locked="0"/>
    </xf>
    <xf numFmtId="178" fontId="0" fillId="34" borderId="11" xfId="0" applyNumberFormat="1" applyFill="1" applyBorder="1" applyAlignment="1" applyProtection="1">
      <alignment horizontal="center"/>
      <protection locked="0"/>
    </xf>
    <xf numFmtId="41" fontId="0" fillId="34" borderId="0" xfId="42" applyNumberFormat="1" applyFont="1" applyFill="1" applyBorder="1" applyAlignment="1" applyProtection="1">
      <alignment/>
      <protection locked="0"/>
    </xf>
    <xf numFmtId="0" fontId="0" fillId="0" borderId="0" xfId="0" applyBorder="1" applyAlignment="1" applyProtection="1">
      <alignment/>
      <protection locked="0"/>
    </xf>
    <xf numFmtId="0" fontId="0" fillId="0" borderId="48" xfId="0" applyBorder="1" applyAlignment="1" applyProtection="1">
      <alignment/>
      <protection locked="0"/>
    </xf>
    <xf numFmtId="0" fontId="0" fillId="0" borderId="23" xfId="0" applyFont="1" applyBorder="1" applyAlignment="1" applyProtection="1">
      <alignment horizontal="left"/>
      <protection locked="0"/>
    </xf>
    <xf numFmtId="0" fontId="0" fillId="0" borderId="10" xfId="0" applyFont="1" applyBorder="1" applyAlignment="1" applyProtection="1">
      <alignment/>
      <protection locked="0"/>
    </xf>
    <xf numFmtId="0" fontId="4" fillId="0" borderId="54" xfId="0" applyFont="1" applyBorder="1" applyAlignment="1">
      <alignment/>
    </xf>
    <xf numFmtId="0" fontId="4" fillId="0" borderId="42" xfId="0" applyFont="1" applyBorder="1" applyAlignment="1">
      <alignment horizontal="center" wrapText="1"/>
    </xf>
    <xf numFmtId="0" fontId="21" fillId="35" borderId="55" xfId="0" applyFont="1" applyFill="1" applyBorder="1" applyAlignment="1">
      <alignment horizontal="center" wrapText="1"/>
    </xf>
    <xf numFmtId="9" fontId="3" fillId="0" borderId="11" xfId="80" applyFont="1" applyBorder="1" applyAlignment="1">
      <alignment/>
    </xf>
    <xf numFmtId="9" fontId="3" fillId="35" borderId="43" xfId="80" applyFont="1" applyFill="1" applyBorder="1" applyAlignment="1">
      <alignment/>
    </xf>
    <xf numFmtId="9" fontId="34" fillId="35" borderId="56" xfId="80" applyFont="1" applyFill="1" applyBorder="1" applyAlignment="1">
      <alignment/>
    </xf>
    <xf numFmtId="0" fontId="15" fillId="0" borderId="21" xfId="0" applyFont="1" applyBorder="1" applyAlignment="1">
      <alignment horizontal="center"/>
    </xf>
    <xf numFmtId="0" fontId="15" fillId="0" borderId="30" xfId="0" applyFont="1" applyBorder="1" applyAlignment="1">
      <alignment horizontal="center"/>
    </xf>
    <xf numFmtId="0" fontId="4" fillId="0" borderId="28" xfId="0" applyFont="1" applyBorder="1" applyAlignment="1">
      <alignment horizontal="center"/>
    </xf>
    <xf numFmtId="0" fontId="25" fillId="0" borderId="16" xfId="0" applyFont="1" applyBorder="1" applyAlignment="1">
      <alignment horizontal="center"/>
    </xf>
    <xf numFmtId="0" fontId="25" fillId="0" borderId="0" xfId="0" applyFont="1" applyBorder="1" applyAlignment="1">
      <alignment/>
    </xf>
    <xf numFmtId="41" fontId="0" fillId="0" borderId="20" xfId="42" applyNumberFormat="1" applyFont="1" applyBorder="1" applyAlignment="1">
      <alignment/>
    </xf>
    <xf numFmtId="41" fontId="29" fillId="0" borderId="23" xfId="42" applyNumberFormat="1" applyFont="1" applyBorder="1" applyAlignment="1">
      <alignment/>
    </xf>
    <xf numFmtId="9" fontId="34" fillId="35" borderId="57" xfId="80" applyFont="1" applyFill="1" applyBorder="1" applyAlignment="1">
      <alignment/>
    </xf>
    <xf numFmtId="9" fontId="3" fillId="0" borderId="0" xfId="42" applyNumberFormat="1" applyFont="1" applyFill="1" applyBorder="1" applyAlignment="1" applyProtection="1">
      <alignment/>
      <protection locked="0"/>
    </xf>
    <xf numFmtId="41" fontId="29" fillId="0" borderId="26" xfId="42" applyNumberFormat="1" applyFont="1" applyFill="1" applyBorder="1" applyAlignment="1" applyProtection="1">
      <alignment/>
      <protection locked="0"/>
    </xf>
    <xf numFmtId="9" fontId="3" fillId="0" borderId="11" xfId="42" applyNumberFormat="1" applyFont="1" applyFill="1" applyBorder="1" applyAlignment="1" applyProtection="1">
      <alignment/>
      <protection locked="0"/>
    </xf>
    <xf numFmtId="41" fontId="29" fillId="0" borderId="22" xfId="42" applyNumberFormat="1" applyFont="1" applyFill="1" applyBorder="1" applyAlignment="1" applyProtection="1">
      <alignment/>
      <protection locked="0"/>
    </xf>
    <xf numFmtId="41" fontId="0" fillId="34" borderId="11" xfId="42" applyNumberFormat="1" applyFont="1" applyFill="1" applyBorder="1" applyAlignment="1" applyProtection="1">
      <alignment/>
      <protection locked="0"/>
    </xf>
    <xf numFmtId="41" fontId="1" fillId="0" borderId="0" xfId="0" applyNumberFormat="1" applyFont="1" applyAlignment="1">
      <alignment horizontal="center"/>
    </xf>
    <xf numFmtId="177" fontId="25" fillId="0" borderId="13" xfId="0" applyNumberFormat="1" applyFont="1" applyBorder="1" applyAlignment="1">
      <alignment horizontal="center"/>
    </xf>
    <xf numFmtId="177" fontId="25" fillId="0" borderId="0" xfId="0" applyNumberFormat="1" applyFont="1" applyBorder="1" applyAlignment="1">
      <alignment horizontal="center"/>
    </xf>
    <xf numFmtId="0" fontId="7" fillId="0" borderId="0" xfId="0" applyFont="1" applyAlignment="1">
      <alignment horizontal="center"/>
    </xf>
    <xf numFmtId="0" fontId="8" fillId="0" borderId="0" xfId="0" applyFont="1" applyAlignment="1">
      <alignment horizontal="center"/>
    </xf>
    <xf numFmtId="0" fontId="5" fillId="0" borderId="0" xfId="0" applyFont="1" applyAlignment="1">
      <alignment horizontal="left" wrapText="1"/>
    </xf>
    <xf numFmtId="0" fontId="4" fillId="0" borderId="0" xfId="0" applyFont="1" applyAlignment="1">
      <alignment horizontal="left" wrapText="1"/>
    </xf>
    <xf numFmtId="0" fontId="25" fillId="0" borderId="0" xfId="0" applyFont="1" applyAlignment="1">
      <alignment horizontal="center"/>
    </xf>
    <xf numFmtId="0" fontId="4" fillId="0" borderId="35" xfId="0" applyFont="1" applyBorder="1" applyAlignment="1">
      <alignment horizontal="center"/>
    </xf>
    <xf numFmtId="0" fontId="4" fillId="0" borderId="14" xfId="0" applyFont="1" applyBorder="1" applyAlignment="1">
      <alignment horizontal="center"/>
    </xf>
    <xf numFmtId="0" fontId="4" fillId="0" borderId="27" xfId="0" applyFont="1" applyBorder="1" applyAlignment="1">
      <alignment horizontal="center"/>
    </xf>
    <xf numFmtId="0" fontId="4" fillId="0" borderId="26" xfId="0" applyNumberFormat="1" applyFont="1" applyBorder="1" applyAlignment="1">
      <alignment horizontal="center" wrapText="1"/>
    </xf>
    <xf numFmtId="0" fontId="4" fillId="0" borderId="10" xfId="0" applyNumberFormat="1" applyFont="1" applyBorder="1" applyAlignment="1">
      <alignment horizontal="center" wrapText="1"/>
    </xf>
    <xf numFmtId="0" fontId="4" fillId="0" borderId="35" xfId="0" applyNumberFormat="1" applyFont="1" applyBorder="1" applyAlignment="1">
      <alignment horizontal="center" wrapText="1"/>
    </xf>
    <xf numFmtId="0" fontId="4" fillId="0" borderId="27" xfId="0" applyNumberFormat="1" applyFont="1" applyBorder="1" applyAlignment="1">
      <alignment horizontal="center" wrapText="1"/>
    </xf>
    <xf numFmtId="0" fontId="4" fillId="0" borderId="58" xfId="0" applyFont="1" applyBorder="1" applyAlignment="1">
      <alignment horizontal="center"/>
    </xf>
    <xf numFmtId="0" fontId="4" fillId="0" borderId="59" xfId="0" applyFont="1" applyBorder="1" applyAlignment="1">
      <alignment horizontal="center"/>
    </xf>
    <xf numFmtId="0" fontId="4" fillId="0" borderId="11" xfId="0" applyFont="1" applyBorder="1" applyAlignment="1">
      <alignment horizontal="center"/>
    </xf>
    <xf numFmtId="49" fontId="21" fillId="35" borderId="60" xfId="0" applyNumberFormat="1" applyFont="1" applyFill="1" applyBorder="1" applyAlignment="1">
      <alignment horizontal="center" wrapText="1"/>
    </xf>
    <xf numFmtId="49" fontId="21" fillId="35" borderId="61" xfId="0" applyNumberFormat="1" applyFont="1" applyFill="1" applyBorder="1" applyAlignment="1">
      <alignment horizontal="center" wrapText="1"/>
    </xf>
    <xf numFmtId="0" fontId="12" fillId="0" borderId="20" xfId="0" applyFont="1" applyBorder="1" applyAlignment="1">
      <alignment horizontal="center"/>
    </xf>
    <xf numFmtId="0" fontId="12" fillId="0" borderId="0" xfId="0" applyFont="1" applyBorder="1" applyAlignment="1">
      <alignment horizontal="center"/>
    </xf>
    <xf numFmtId="0" fontId="4" fillId="0" borderId="11" xfId="0" applyNumberFormat="1" applyFont="1" applyBorder="1" applyAlignment="1">
      <alignment horizontal="center" wrapText="1"/>
    </xf>
    <xf numFmtId="0" fontId="34" fillId="35" borderId="60" xfId="0" applyFont="1" applyFill="1" applyBorder="1" applyAlignment="1">
      <alignment horizontal="center" wrapText="1"/>
    </xf>
    <xf numFmtId="0" fontId="34" fillId="35" borderId="62" xfId="0" applyFont="1" applyFill="1" applyBorder="1" applyAlignment="1">
      <alignment horizontal="center" wrapText="1"/>
    </xf>
    <xf numFmtId="0" fontId="34" fillId="35" borderId="61" xfId="0" applyFont="1" applyFill="1" applyBorder="1" applyAlignment="1">
      <alignment horizontal="center" wrapText="1"/>
    </xf>
    <xf numFmtId="49" fontId="34" fillId="35" borderId="60" xfId="0" applyNumberFormat="1" applyFont="1" applyFill="1" applyBorder="1" applyAlignment="1">
      <alignment horizontal="center" wrapText="1"/>
    </xf>
    <xf numFmtId="49" fontId="34" fillId="35" borderId="61" xfId="0" applyNumberFormat="1" applyFont="1" applyFill="1" applyBorder="1" applyAlignment="1">
      <alignment horizontal="center" wrapText="1"/>
    </xf>
    <xf numFmtId="0" fontId="0" fillId="0" borderId="63" xfId="0" applyFont="1" applyBorder="1" applyAlignment="1">
      <alignment horizontal="center"/>
    </xf>
    <xf numFmtId="0" fontId="0" fillId="0" borderId="59" xfId="0" applyFont="1" applyBorder="1" applyAlignment="1">
      <alignment horizontal="center"/>
    </xf>
    <xf numFmtId="0" fontId="0" fillId="0" borderId="64" xfId="0" applyFont="1" applyBorder="1" applyAlignment="1">
      <alignment horizontal="center"/>
    </xf>
    <xf numFmtId="0" fontId="18" fillId="0" borderId="65" xfId="0" applyFont="1" applyBorder="1" applyAlignment="1">
      <alignment horizontal="center"/>
    </xf>
    <xf numFmtId="0" fontId="18" fillId="0" borderId="66" xfId="0" applyFont="1" applyBorder="1" applyAlignment="1">
      <alignment horizontal="center"/>
    </xf>
    <xf numFmtId="0" fontId="18" fillId="0" borderId="67" xfId="0" applyFont="1" applyBorder="1" applyAlignment="1">
      <alignment horizontal="center"/>
    </xf>
    <xf numFmtId="0" fontId="18" fillId="0" borderId="68" xfId="0" applyFont="1" applyBorder="1" applyAlignment="1">
      <alignment horizontal="center"/>
    </xf>
    <xf numFmtId="0" fontId="18" fillId="0" borderId="32" xfId="0" applyFont="1" applyBorder="1" applyAlignment="1">
      <alignment horizontal="center"/>
    </xf>
    <xf numFmtId="0" fontId="4" fillId="0" borderId="20" xfId="0" applyFont="1" applyBorder="1" applyAlignment="1">
      <alignment horizontal="center" wrapText="1"/>
    </xf>
    <xf numFmtId="0" fontId="4" fillId="0" borderId="11" xfId="0" applyFont="1" applyBorder="1" applyAlignment="1">
      <alignment horizontal="center" wrapText="1"/>
    </xf>
    <xf numFmtId="0" fontId="5" fillId="0" borderId="19" xfId="0" applyFont="1" applyBorder="1" applyAlignment="1">
      <alignment horizontal="center"/>
    </xf>
    <xf numFmtId="0" fontId="5" fillId="0" borderId="20" xfId="0" applyFont="1" applyBorder="1" applyAlignment="1">
      <alignment horizontal="center"/>
    </xf>
    <xf numFmtId="0" fontId="5" fillId="0" borderId="21" xfId="0" applyFont="1" applyBorder="1" applyAlignment="1">
      <alignment horizontal="center"/>
    </xf>
  </cellXfs>
  <cellStyles count="7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omma 6" xfId="48"/>
    <cellStyle name="Comma 7" xfId="49"/>
    <cellStyle name="Currency" xfId="50"/>
    <cellStyle name="Currency [0]" xfId="51"/>
    <cellStyle name="Currency 2" xfId="52"/>
    <cellStyle name="Currency 2 2" xfId="53"/>
    <cellStyle name="Currency 2 3" xfId="54"/>
    <cellStyle name="Currency 2 4" xfId="55"/>
    <cellStyle name="Currency 2 5" xfId="56"/>
    <cellStyle name="Currency 2 6" xfId="57"/>
    <cellStyle name="Currency 2 7" xfId="58"/>
    <cellStyle name="Currency 2 8" xfId="59"/>
    <cellStyle name="Explanatory Text" xfId="60"/>
    <cellStyle name="Followed Hyperlink" xfId="61"/>
    <cellStyle name="Good" xfId="62"/>
    <cellStyle name="Heading 1" xfId="63"/>
    <cellStyle name="Heading 2" xfId="64"/>
    <cellStyle name="Heading 3" xfId="65"/>
    <cellStyle name="Heading 4" xfId="66"/>
    <cellStyle name="Hyperlink" xfId="67"/>
    <cellStyle name="Input" xfId="68"/>
    <cellStyle name="Linked Cell" xfId="69"/>
    <cellStyle name="Neutral" xfId="70"/>
    <cellStyle name="Normal 2" xfId="71"/>
    <cellStyle name="Normal 2 2" xfId="72"/>
    <cellStyle name="Normal 2 3" xfId="73"/>
    <cellStyle name="Normal 2 4" xfId="74"/>
    <cellStyle name="Normal 2 5" xfId="75"/>
    <cellStyle name="Normal 2 6" xfId="76"/>
    <cellStyle name="Normal 2 7" xfId="77"/>
    <cellStyle name="Note" xfId="78"/>
    <cellStyle name="Output" xfId="79"/>
    <cellStyle name="Percent" xfId="80"/>
    <cellStyle name="Percent 2" xfId="81"/>
    <cellStyle name="Percent 3" xfId="82"/>
    <cellStyle name="Percent 4" xfId="83"/>
    <cellStyle name="Percent 5" xfId="84"/>
    <cellStyle name="Percent 6" xfId="85"/>
    <cellStyle name="Percent 7" xfId="86"/>
    <cellStyle name="Title" xfId="87"/>
    <cellStyle name="Total" xfId="88"/>
    <cellStyle name="Warning Text" xfId="89"/>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9C0006"/>
      </font>
      <fill>
        <patternFill>
          <bgColor rgb="FFFFC7CE"/>
        </patternFill>
      </fill>
    </dxf>
    <dxf>
      <font>
        <color rgb="FF9C0006"/>
      </font>
      <fill>
        <patternFill>
          <bgColor rgb="FFFFC7CE"/>
        </patternFill>
      </fill>
    </dxf>
    <dxf>
      <fill>
        <patternFill>
          <bgColor rgb="FFFFC7CE"/>
        </patternFill>
      </fill>
    </dxf>
    <dxf>
      <font>
        <color rgb="FF9C0006"/>
      </font>
    </dxf>
    <dxf>
      <font>
        <color rgb="FF9C0006"/>
      </font>
      <fill>
        <patternFill>
          <bgColor rgb="FFFFC7CE"/>
        </patternFill>
      </fill>
    </dxf>
    <dxf>
      <font>
        <color rgb="FF9C0006"/>
      </font>
      <fill>
        <patternFill>
          <bgColor rgb="FFFFC7CE"/>
        </patternFill>
      </fill>
    </dxf>
    <dxf>
      <font>
        <color rgb="FF9C6500"/>
      </font>
      <fill>
        <patternFill>
          <bgColor rgb="FFFFEB9C"/>
        </patternFill>
      </fill>
      <border/>
    </dxf>
    <dxf>
      <border>
        <left style="thin">
          <color rgb="FF9C0006"/>
        </left>
        <right style="thin">
          <color rgb="FF9C0006"/>
        </right>
        <top style="thin">
          <color rgb="FF9C0006"/>
        </top>
        <bottom style="thin">
          <color rgb="FF9C0006"/>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13</xdr:row>
      <xdr:rowOff>85725</xdr:rowOff>
    </xdr:from>
    <xdr:to>
      <xdr:col>13</xdr:col>
      <xdr:colOff>552450</xdr:colOff>
      <xdr:row>21</xdr:row>
      <xdr:rowOff>0</xdr:rowOff>
    </xdr:to>
    <xdr:sp>
      <xdr:nvSpPr>
        <xdr:cNvPr id="1" name="Text Box 1"/>
        <xdr:cNvSpPr txBox="1">
          <a:spLocks noChangeArrowheads="1"/>
        </xdr:cNvSpPr>
      </xdr:nvSpPr>
      <xdr:spPr>
        <a:xfrm>
          <a:off x="180975" y="3019425"/>
          <a:ext cx="7277100" cy="12096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On-campus stockroom that supplies research materials primarily to sponsored projects and other KU Depts.  Inventory is maintained using a weighted average costing method.  Stockroom rates are based upon average inventory cost plus an overhead charge.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t>
          </a:r>
          <a:r>
            <a:rPr lang="en-US" cap="none" sz="1000" b="0" i="0" u="none" baseline="0">
              <a:solidFill>
                <a:srgbClr val="000000"/>
              </a:solidFill>
              <a:latin typeface="Arial"/>
              <a:ea typeface="Arial"/>
              <a:cs typeface="Arial"/>
            </a:rPr>
            <a:t>Initial fee structure was approved in writing by Lindy Eakin, VP for Administration &amp; Finance in FY2005.
</a:t>
          </a:r>
        </a:p>
      </xdr:txBody>
    </xdr:sp>
    <xdr:clientData/>
  </xdr:twoCellAnchor>
  <xdr:twoCellAnchor>
    <xdr:from>
      <xdr:col>0</xdr:col>
      <xdr:colOff>171450</xdr:colOff>
      <xdr:row>63</xdr:row>
      <xdr:rowOff>0</xdr:rowOff>
    </xdr:from>
    <xdr:to>
      <xdr:col>14</xdr:col>
      <xdr:colOff>95250</xdr:colOff>
      <xdr:row>63</xdr:row>
      <xdr:rowOff>0</xdr:rowOff>
    </xdr:to>
    <xdr:sp>
      <xdr:nvSpPr>
        <xdr:cNvPr id="2" name="Line 11"/>
        <xdr:cNvSpPr>
          <a:spLocks/>
        </xdr:cNvSpPr>
      </xdr:nvSpPr>
      <xdr:spPr>
        <a:xfrm>
          <a:off x="171450" y="11134725"/>
          <a:ext cx="73818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31</xdr:row>
      <xdr:rowOff>0</xdr:rowOff>
    </xdr:from>
    <xdr:to>
      <xdr:col>7</xdr:col>
      <xdr:colOff>752475</xdr:colOff>
      <xdr:row>34</xdr:row>
      <xdr:rowOff>114300</xdr:rowOff>
    </xdr:to>
    <xdr:sp>
      <xdr:nvSpPr>
        <xdr:cNvPr id="1" name="Text Box 1"/>
        <xdr:cNvSpPr txBox="1">
          <a:spLocks noChangeArrowheads="1"/>
        </xdr:cNvSpPr>
      </xdr:nvSpPr>
      <xdr:spPr>
        <a:xfrm>
          <a:off x="219075" y="6372225"/>
          <a:ext cx="6886575" cy="6000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Per BU Policy, the Office of Facilities/Cost Analysis will provide all depreciation expense costs.  Service centers requesting to include depreciation expense within their service center fee calculations are responsible for contacting the Office of Facilities/Cost Analysis.</a:t>
          </a:r>
        </a:p>
      </xdr:txBody>
    </xdr:sp>
    <xdr:clientData/>
  </xdr:twoCellAnchor>
  <xdr:twoCellAnchor>
    <xdr:from>
      <xdr:col>0</xdr:col>
      <xdr:colOff>57150</xdr:colOff>
      <xdr:row>25</xdr:row>
      <xdr:rowOff>161925</xdr:rowOff>
    </xdr:from>
    <xdr:to>
      <xdr:col>7</xdr:col>
      <xdr:colOff>723900</xdr:colOff>
      <xdr:row>30</xdr:row>
      <xdr:rowOff>28575</xdr:rowOff>
    </xdr:to>
    <xdr:sp>
      <xdr:nvSpPr>
        <xdr:cNvPr id="2" name="Text Box 2"/>
        <xdr:cNvSpPr txBox="1">
          <a:spLocks noChangeArrowheads="1"/>
        </xdr:cNvSpPr>
      </xdr:nvSpPr>
      <xdr:spPr>
        <a:xfrm>
          <a:off x="57150" y="5562600"/>
          <a:ext cx="7019925" cy="6762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Tahoma"/>
              <a:ea typeface="Tahoma"/>
              <a:cs typeface="Tahoma"/>
            </a:rPr>
            <a:t>REMINDER</a:t>
          </a:r>
          <a:r>
            <a:rPr lang="en-US" cap="none" sz="1000" b="0" i="0" u="none" baseline="0">
              <a:solidFill>
                <a:srgbClr val="000000"/>
              </a:solidFill>
              <a:latin typeface="Tahoma"/>
              <a:ea typeface="Tahoma"/>
              <a:cs typeface="Tahoma"/>
            </a:rPr>
            <a:t> - Per BU Policy, the purchase cost of a capital item may be recovered through depreciation if equipment usage is a significant part of providing the service, the service center is responsible for providing funds to replace the equipment, and the equipment was not purchased with federal funds.  Capital items include assets with a purchase price greater than or equal to $5,000 and a useful life of at least one year.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Q83"/>
  <sheetViews>
    <sheetView zoomScalePageLayoutView="0" workbookViewId="0" topLeftCell="A1">
      <selection activeCell="A1" sqref="A1:N1"/>
    </sheetView>
  </sheetViews>
  <sheetFormatPr defaultColWidth="9.140625" defaultRowHeight="12.75"/>
  <cols>
    <col min="1" max="1" width="2.7109375" style="0" customWidth="1"/>
    <col min="2" max="4" width="3.421875" style="0" customWidth="1"/>
    <col min="5" max="5" width="8.140625" style="0" customWidth="1"/>
    <col min="6" max="6" width="11.57421875" style="0" customWidth="1"/>
    <col min="7" max="7" width="27.57421875" style="0" customWidth="1"/>
    <col min="8" max="8" width="10.140625" style="0" bestFit="1" customWidth="1"/>
    <col min="9" max="9" width="4.7109375" style="7" customWidth="1"/>
    <col min="10" max="10" width="10.7109375" style="7" customWidth="1"/>
    <col min="11" max="11" width="4.7109375" style="0" customWidth="1"/>
    <col min="12" max="12" width="8.28125" style="0" customWidth="1"/>
    <col min="13" max="13" width="4.7109375" style="0" customWidth="1"/>
    <col min="14" max="14" width="8.28125" style="0" customWidth="1"/>
    <col min="15" max="15" width="1.421875" style="0" customWidth="1"/>
    <col min="16" max="16" width="11.8515625" style="0" customWidth="1"/>
  </cols>
  <sheetData>
    <row r="1" spans="1:17" s="8" customFormat="1" ht="31.5">
      <c r="A1" s="383" t="s">
        <v>25</v>
      </c>
      <c r="B1" s="383"/>
      <c r="C1" s="383"/>
      <c r="D1" s="383"/>
      <c r="E1" s="383"/>
      <c r="F1" s="383"/>
      <c r="G1" s="383"/>
      <c r="H1" s="383"/>
      <c r="I1" s="383"/>
      <c r="J1" s="383"/>
      <c r="K1" s="383"/>
      <c r="L1" s="383"/>
      <c r="M1" s="383"/>
      <c r="N1" s="383"/>
      <c r="O1" s="20"/>
      <c r="P1" s="20"/>
      <c r="Q1" s="20"/>
    </row>
    <row r="2" spans="1:17" s="23" customFormat="1" ht="17.25">
      <c r="A2" s="384" t="s">
        <v>44</v>
      </c>
      <c r="B2" s="384"/>
      <c r="C2" s="384"/>
      <c r="D2" s="384"/>
      <c r="E2" s="384"/>
      <c r="F2" s="384"/>
      <c r="G2" s="384"/>
      <c r="H2" s="384"/>
      <c r="I2" s="384"/>
      <c r="J2" s="384"/>
      <c r="K2" s="384"/>
      <c r="L2" s="384"/>
      <c r="M2" s="384"/>
      <c r="N2" s="384"/>
      <c r="O2" s="22"/>
      <c r="P2" s="22"/>
      <c r="Q2" s="22"/>
    </row>
    <row r="3" spans="1:10" s="8" customFormat="1" ht="15">
      <c r="A3" s="29"/>
      <c r="B3" s="29"/>
      <c r="C3" s="29"/>
      <c r="D3" s="29"/>
      <c r="I3" s="30"/>
      <c r="J3" s="30"/>
    </row>
    <row r="4" spans="1:14" s="8" customFormat="1" ht="38.25" customHeight="1">
      <c r="A4" s="385" t="s">
        <v>97</v>
      </c>
      <c r="B4" s="386"/>
      <c r="C4" s="386"/>
      <c r="D4" s="386"/>
      <c r="E4" s="386"/>
      <c r="F4" s="386"/>
      <c r="G4" s="386"/>
      <c r="H4" s="386"/>
      <c r="I4" s="386"/>
      <c r="J4" s="386"/>
      <c r="K4" s="386"/>
      <c r="L4" s="386"/>
      <c r="M4" s="386"/>
      <c r="N4" s="386"/>
    </row>
    <row r="5" spans="1:10" s="8" customFormat="1" ht="15">
      <c r="A5" s="29"/>
      <c r="B5" s="29"/>
      <c r="C5" s="29"/>
      <c r="D5" s="29"/>
      <c r="I5" s="30"/>
      <c r="J5" s="30"/>
    </row>
    <row r="6" spans="1:12" s="8" customFormat="1" ht="13.5">
      <c r="A6" s="26" t="s">
        <v>2</v>
      </c>
      <c r="B6" s="19"/>
      <c r="C6" s="19"/>
      <c r="D6" s="19"/>
      <c r="F6" s="10"/>
      <c r="G6" s="10"/>
      <c r="H6" s="10"/>
      <c r="I6" s="31"/>
      <c r="J6" s="31"/>
      <c r="K6" s="10"/>
      <c r="L6" s="10"/>
    </row>
    <row r="7" spans="1:15" s="8" customFormat="1" ht="13.5">
      <c r="A7" s="26" t="s">
        <v>3</v>
      </c>
      <c r="B7" s="19"/>
      <c r="C7" s="19"/>
      <c r="D7" s="19"/>
      <c r="F7" s="13"/>
      <c r="G7" s="13"/>
      <c r="H7" s="13"/>
      <c r="I7" s="32"/>
      <c r="J7" s="32"/>
      <c r="K7" s="10"/>
      <c r="L7" s="10"/>
      <c r="O7" s="30"/>
    </row>
    <row r="8" spans="1:15" s="8" customFormat="1" ht="13.5">
      <c r="A8" s="26" t="s">
        <v>4</v>
      </c>
      <c r="B8" s="19"/>
      <c r="C8" s="19"/>
      <c r="D8" s="19"/>
      <c r="I8" s="30"/>
      <c r="J8" s="30"/>
      <c r="O8" s="30"/>
    </row>
    <row r="9" spans="1:15" s="8" customFormat="1" ht="15">
      <c r="A9" s="29"/>
      <c r="B9" s="8" t="s">
        <v>5</v>
      </c>
      <c r="F9" s="10"/>
      <c r="G9" s="10"/>
      <c r="H9" s="10"/>
      <c r="I9" s="31"/>
      <c r="J9" s="31"/>
      <c r="K9" s="10"/>
      <c r="L9" s="10"/>
      <c r="O9" s="30"/>
    </row>
    <row r="10" spans="1:15" s="8" customFormat="1" ht="15">
      <c r="A10" s="29"/>
      <c r="B10" s="8" t="s">
        <v>6</v>
      </c>
      <c r="F10" s="10"/>
      <c r="G10" s="10"/>
      <c r="H10" s="10"/>
      <c r="I10" s="31"/>
      <c r="J10" s="31"/>
      <c r="K10" s="10"/>
      <c r="L10" s="10"/>
      <c r="O10" s="30"/>
    </row>
    <row r="11" spans="1:15" s="8" customFormat="1" ht="15">
      <c r="A11" s="29"/>
      <c r="B11" s="8" t="s">
        <v>7</v>
      </c>
      <c r="F11" s="13"/>
      <c r="G11" s="13"/>
      <c r="H11" s="13"/>
      <c r="I11" s="32"/>
      <c r="J11" s="32"/>
      <c r="K11" s="13"/>
      <c r="L11" s="10"/>
      <c r="O11" s="30"/>
    </row>
    <row r="12" spans="1:10" s="8" customFormat="1" ht="15">
      <c r="A12" s="29"/>
      <c r="B12" s="29"/>
      <c r="C12" s="29"/>
      <c r="D12" s="29"/>
      <c r="I12" s="30"/>
      <c r="J12" s="30"/>
    </row>
    <row r="13" spans="1:10" s="8" customFormat="1" ht="13.5">
      <c r="A13" s="26" t="s">
        <v>45</v>
      </c>
      <c r="B13" s="19"/>
      <c r="C13" s="19"/>
      <c r="D13" s="19"/>
      <c r="I13" s="30"/>
      <c r="J13" s="30"/>
    </row>
    <row r="14" spans="9:10" s="8" customFormat="1" ht="12.75">
      <c r="I14" s="30"/>
      <c r="J14" s="30"/>
    </row>
    <row r="15" spans="9:10" s="8" customFormat="1" ht="12.75">
      <c r="I15" s="30"/>
      <c r="J15" s="30"/>
    </row>
    <row r="16" spans="9:10" s="8" customFormat="1" ht="12.75">
      <c r="I16" s="30"/>
      <c r="J16" s="30"/>
    </row>
    <row r="17" spans="9:10" s="8" customFormat="1" ht="12.75">
      <c r="I17" s="30"/>
      <c r="J17" s="30"/>
    </row>
    <row r="18" spans="9:10" s="8" customFormat="1" ht="12.75">
      <c r="I18" s="30"/>
      <c r="J18" s="30"/>
    </row>
    <row r="19" spans="9:10" s="8" customFormat="1" ht="12.75">
      <c r="I19" s="30"/>
      <c r="J19" s="30"/>
    </row>
    <row r="20" spans="9:10" s="8" customFormat="1" ht="12.75">
      <c r="I20" s="30"/>
      <c r="J20" s="30"/>
    </row>
    <row r="21" spans="9:10" s="8" customFormat="1" ht="12.75">
      <c r="I21" s="30"/>
      <c r="J21" s="30"/>
    </row>
    <row r="22" spans="9:10" s="8" customFormat="1" ht="12.75">
      <c r="I22" s="30"/>
      <c r="J22" s="30"/>
    </row>
    <row r="23" spans="1:12" s="8" customFormat="1" ht="13.5">
      <c r="A23" s="26" t="s">
        <v>46</v>
      </c>
      <c r="B23" s="19"/>
      <c r="C23" s="19"/>
      <c r="D23" s="19"/>
      <c r="I23" s="30"/>
      <c r="J23" s="31"/>
      <c r="K23" s="10"/>
      <c r="L23" s="10"/>
    </row>
    <row r="24" spans="9:10" s="8" customFormat="1" ht="12.75">
      <c r="I24" s="30"/>
      <c r="J24" s="30"/>
    </row>
    <row r="25" spans="1:14" s="8" customFormat="1" ht="14.25">
      <c r="A25" s="26" t="s">
        <v>48</v>
      </c>
      <c r="I25" s="30"/>
      <c r="J25" s="30"/>
      <c r="L25" s="8" t="s">
        <v>40</v>
      </c>
      <c r="N25" s="8" t="s">
        <v>41</v>
      </c>
    </row>
    <row r="26" spans="1:10" s="8" customFormat="1" ht="12.75">
      <c r="A26" s="8" t="s">
        <v>49</v>
      </c>
      <c r="I26" s="30"/>
      <c r="J26" s="30"/>
    </row>
    <row r="27" spans="9:10" s="8" customFormat="1" ht="12.75">
      <c r="I27" s="30"/>
      <c r="J27" s="30"/>
    </row>
    <row r="28" spans="1:10" s="8" customFormat="1" ht="13.5">
      <c r="A28" s="26" t="s">
        <v>52</v>
      </c>
      <c r="B28" s="19"/>
      <c r="C28" s="19"/>
      <c r="D28" s="19"/>
      <c r="I28" s="30"/>
      <c r="J28" s="30"/>
    </row>
    <row r="29" spans="1:10" s="8" customFormat="1" ht="13.5">
      <c r="A29" s="19"/>
      <c r="B29" s="19"/>
      <c r="C29" s="19"/>
      <c r="D29" s="19"/>
      <c r="I29" s="30"/>
      <c r="J29" s="30"/>
    </row>
    <row r="30" spans="8:10" s="8" customFormat="1" ht="13.5">
      <c r="H30" s="33" t="s">
        <v>8</v>
      </c>
      <c r="I30" s="34"/>
      <c r="J30" s="35" t="s">
        <v>9</v>
      </c>
    </row>
    <row r="31" spans="2:10" s="8" customFormat="1" ht="13.5">
      <c r="B31" s="19" t="s">
        <v>10</v>
      </c>
      <c r="C31" s="19"/>
      <c r="D31" s="19"/>
      <c r="E31" s="19"/>
      <c r="H31" s="36"/>
      <c r="I31" s="9"/>
      <c r="J31" s="37"/>
    </row>
    <row r="32" spans="2:10" s="8" customFormat="1" ht="13.5">
      <c r="B32" s="8" t="s">
        <v>50</v>
      </c>
      <c r="E32" s="19"/>
      <c r="H32" s="36"/>
      <c r="I32" s="9"/>
      <c r="J32" s="37"/>
    </row>
    <row r="33" spans="3:10" s="8" customFormat="1" ht="12.75">
      <c r="C33" s="8" t="s">
        <v>11</v>
      </c>
      <c r="H33" s="36">
        <v>225000</v>
      </c>
      <c r="I33" s="9"/>
      <c r="J33" s="37">
        <v>210000</v>
      </c>
    </row>
    <row r="34" spans="3:10" s="8" customFormat="1" ht="12.75">
      <c r="C34" s="8" t="s">
        <v>12</v>
      </c>
      <c r="H34" s="36">
        <v>680000</v>
      </c>
      <c r="I34" s="9"/>
      <c r="J34" s="37">
        <v>675000</v>
      </c>
    </row>
    <row r="35" spans="2:10" s="8" customFormat="1" ht="12.75">
      <c r="B35" s="8" t="s">
        <v>13</v>
      </c>
      <c r="H35" s="36"/>
      <c r="I35" s="9"/>
      <c r="J35" s="37"/>
    </row>
    <row r="36" spans="3:10" s="8" customFormat="1" ht="12.75">
      <c r="C36" s="9" t="s">
        <v>26</v>
      </c>
      <c r="D36" s="9"/>
      <c r="F36" s="9"/>
      <c r="G36" s="9"/>
      <c r="H36" s="36">
        <v>0</v>
      </c>
      <c r="I36" s="9"/>
      <c r="J36" s="37">
        <v>0</v>
      </c>
    </row>
    <row r="37" spans="3:10" s="8" customFormat="1" ht="12.75">
      <c r="C37" s="9" t="s">
        <v>27</v>
      </c>
      <c r="D37" s="9"/>
      <c r="F37" s="9"/>
      <c r="G37" s="9"/>
      <c r="H37" s="36">
        <v>0</v>
      </c>
      <c r="I37" s="9"/>
      <c r="J37" s="37">
        <v>0</v>
      </c>
    </row>
    <row r="38" spans="3:10" s="8" customFormat="1" ht="12.75">
      <c r="C38" s="9" t="s">
        <v>28</v>
      </c>
      <c r="D38" s="9"/>
      <c r="F38" s="9"/>
      <c r="G38" s="9"/>
      <c r="H38" s="36">
        <v>0</v>
      </c>
      <c r="I38" s="9"/>
      <c r="J38" s="37">
        <v>0</v>
      </c>
    </row>
    <row r="39" spans="4:10" s="8" customFormat="1" ht="12.75">
      <c r="D39" s="9" t="s">
        <v>32</v>
      </c>
      <c r="H39" s="36">
        <v>0</v>
      </c>
      <c r="I39" s="9"/>
      <c r="J39" s="37">
        <v>0</v>
      </c>
    </row>
    <row r="40" spans="4:10" s="8" customFormat="1" ht="12.75">
      <c r="D40" s="9" t="s">
        <v>29</v>
      </c>
      <c r="H40" s="36">
        <v>0</v>
      </c>
      <c r="I40" s="9"/>
      <c r="J40" s="37">
        <v>0</v>
      </c>
    </row>
    <row r="41" spans="4:10" s="8" customFormat="1" ht="12.75">
      <c r="D41" s="9" t="s">
        <v>30</v>
      </c>
      <c r="H41" s="36">
        <v>0</v>
      </c>
      <c r="I41" s="9"/>
      <c r="J41" s="37">
        <v>0</v>
      </c>
    </row>
    <row r="42" spans="4:10" s="8" customFormat="1" ht="12.75">
      <c r="D42" s="9" t="s">
        <v>31</v>
      </c>
      <c r="H42" s="36">
        <v>0</v>
      </c>
      <c r="I42" s="9"/>
      <c r="J42" s="37">
        <v>0</v>
      </c>
    </row>
    <row r="43" spans="4:10" s="8" customFormat="1" ht="12.75">
      <c r="D43" s="9" t="s">
        <v>33</v>
      </c>
      <c r="H43" s="36">
        <v>0</v>
      </c>
      <c r="I43" s="9"/>
      <c r="J43" s="37">
        <v>0</v>
      </c>
    </row>
    <row r="44" spans="5:10" s="8" customFormat="1" ht="12.75">
      <c r="E44" s="8" t="s">
        <v>14</v>
      </c>
      <c r="H44" s="38">
        <f>SUM(H33:H43)</f>
        <v>905000</v>
      </c>
      <c r="I44" s="9"/>
      <c r="J44" s="39">
        <f>SUM(J33:J43)</f>
        <v>885000</v>
      </c>
    </row>
    <row r="45" spans="8:10" s="8" customFormat="1" ht="12.75">
      <c r="H45" s="36"/>
      <c r="I45" s="9"/>
      <c r="J45" s="37"/>
    </row>
    <row r="46" spans="2:10" s="8" customFormat="1" ht="13.5">
      <c r="B46" s="19" t="s">
        <v>15</v>
      </c>
      <c r="C46" s="19"/>
      <c r="D46" s="19"/>
      <c r="E46" s="19"/>
      <c r="H46" s="36"/>
      <c r="I46" s="9"/>
      <c r="J46" s="37"/>
    </row>
    <row r="47" spans="3:10" s="8" customFormat="1" ht="12.75">
      <c r="C47" s="8" t="s">
        <v>16</v>
      </c>
      <c r="H47" s="36">
        <v>85000</v>
      </c>
      <c r="I47" s="9"/>
      <c r="J47" s="37">
        <v>80000</v>
      </c>
    </row>
    <row r="48" spans="3:10" s="8" customFormat="1" ht="12.75">
      <c r="C48" s="8" t="s">
        <v>17</v>
      </c>
      <c r="H48" s="36">
        <v>22880</v>
      </c>
      <c r="I48" s="9"/>
      <c r="J48" s="37">
        <v>20250</v>
      </c>
    </row>
    <row r="49" spans="3:10" s="8" customFormat="1" ht="12.75">
      <c r="C49" s="8" t="s">
        <v>18</v>
      </c>
      <c r="H49" s="36">
        <v>750000</v>
      </c>
      <c r="I49" s="9"/>
      <c r="J49" s="37">
        <v>770000</v>
      </c>
    </row>
    <row r="50" spans="3:10" s="8" customFormat="1" ht="12.75">
      <c r="C50" s="8" t="s">
        <v>24</v>
      </c>
      <c r="H50" s="36">
        <v>22000</v>
      </c>
      <c r="I50" s="9"/>
      <c r="J50" s="37">
        <v>25000</v>
      </c>
    </row>
    <row r="51" spans="3:10" s="8" customFormat="1" ht="12.75">
      <c r="C51" s="8" t="s">
        <v>19</v>
      </c>
      <c r="H51" s="36">
        <v>1200</v>
      </c>
      <c r="I51" s="9"/>
      <c r="J51" s="37">
        <v>2500</v>
      </c>
    </row>
    <row r="52" spans="5:10" s="8" customFormat="1" ht="12.75">
      <c r="E52" s="8" t="s">
        <v>20</v>
      </c>
      <c r="H52" s="38">
        <f>SUM(H47:H51)</f>
        <v>881080</v>
      </c>
      <c r="I52" s="9"/>
      <c r="J52" s="39">
        <f>SUM(J47:J51)</f>
        <v>897750</v>
      </c>
    </row>
    <row r="53" spans="8:10" s="8" customFormat="1" ht="12.75">
      <c r="H53" s="36"/>
      <c r="I53" s="9"/>
      <c r="J53" s="37"/>
    </row>
    <row r="54" spans="2:10" s="8" customFormat="1" ht="13.5" thickBot="1">
      <c r="B54" s="8" t="s">
        <v>21</v>
      </c>
      <c r="H54" s="40">
        <f>H44-H52</f>
        <v>23920</v>
      </c>
      <c r="I54" s="9"/>
      <c r="J54" s="41">
        <f>J44-J52</f>
        <v>-12750</v>
      </c>
    </row>
    <row r="55" spans="8:10" s="8" customFormat="1" ht="13.5" thickTop="1">
      <c r="H55" s="36"/>
      <c r="I55" s="9"/>
      <c r="J55" s="37"/>
    </row>
    <row r="56" spans="2:10" s="8" customFormat="1" ht="12.75">
      <c r="B56" s="8" t="s">
        <v>22</v>
      </c>
      <c r="H56" s="42">
        <f>H54/H52</f>
        <v>0.027148499568711126</v>
      </c>
      <c r="I56" s="9"/>
      <c r="J56" s="43">
        <f>J54/J52</f>
        <v>-0.014202172096908938</v>
      </c>
    </row>
    <row r="57" spans="8:10" s="8" customFormat="1" ht="12.75">
      <c r="H57" s="36"/>
      <c r="I57" s="9"/>
      <c r="J57" s="37"/>
    </row>
    <row r="58" spans="2:10" s="8" customFormat="1" ht="12.75">
      <c r="B58" s="8" t="s">
        <v>47</v>
      </c>
      <c r="H58" s="36"/>
      <c r="I58" s="9"/>
      <c r="J58" s="37"/>
    </row>
    <row r="59" spans="3:10" s="8" customFormat="1" ht="12.75">
      <c r="C59" s="8" t="s">
        <v>51</v>
      </c>
      <c r="H59" s="36">
        <v>0</v>
      </c>
      <c r="I59" s="9"/>
      <c r="J59" s="37">
        <v>0</v>
      </c>
    </row>
    <row r="60" spans="8:10" s="8" customFormat="1" ht="12.75">
      <c r="H60" s="44"/>
      <c r="I60" s="10"/>
      <c r="J60" s="45"/>
    </row>
    <row r="63" s="8" customFormat="1" ht="12.75"/>
    <row r="64" s="8" customFormat="1" ht="12.75"/>
    <row r="65" s="8" customFormat="1" ht="13.5">
      <c r="A65" s="19" t="s">
        <v>42</v>
      </c>
    </row>
    <row r="66" s="8" customFormat="1" ht="12.75"/>
    <row r="67" spans="1:14" s="8" customFormat="1" ht="12.75">
      <c r="A67" s="8" t="s">
        <v>94</v>
      </c>
      <c r="E67" s="9"/>
      <c r="F67" s="9"/>
      <c r="G67" s="10"/>
      <c r="H67" s="10"/>
      <c r="I67" s="10"/>
      <c r="J67" s="10"/>
      <c r="L67" s="8" t="s">
        <v>38</v>
      </c>
      <c r="M67" s="10"/>
      <c r="N67" s="10"/>
    </row>
    <row r="68" spans="12:13" s="8" customFormat="1" ht="12.75">
      <c r="L68" s="9"/>
      <c r="M68" s="9"/>
    </row>
    <row r="69" spans="1:14" s="8" customFormat="1" ht="12.75">
      <c r="A69" s="8" t="s">
        <v>34</v>
      </c>
      <c r="E69" s="9"/>
      <c r="F69" s="9"/>
      <c r="G69" s="10"/>
      <c r="H69" s="10"/>
      <c r="I69" s="10"/>
      <c r="J69" s="10"/>
      <c r="L69" s="8" t="s">
        <v>38</v>
      </c>
      <c r="M69" s="10"/>
      <c r="N69" s="10"/>
    </row>
    <row r="70" spans="12:13" s="8" customFormat="1" ht="12.75">
      <c r="L70" s="9"/>
      <c r="M70" s="9"/>
    </row>
    <row r="71" spans="1:14" s="8" customFormat="1" ht="12.75">
      <c r="A71" s="8" t="s">
        <v>43</v>
      </c>
      <c r="E71" s="9"/>
      <c r="F71" s="9"/>
      <c r="G71" s="10"/>
      <c r="H71" s="10"/>
      <c r="I71" s="10"/>
      <c r="J71" s="10"/>
      <c r="L71" s="8" t="s">
        <v>38</v>
      </c>
      <c r="M71" s="10"/>
      <c r="N71" s="10"/>
    </row>
    <row r="72" s="8" customFormat="1" ht="12.75">
      <c r="A72" s="18" t="s">
        <v>35</v>
      </c>
    </row>
    <row r="73" s="8" customFormat="1" ht="12.75"/>
    <row r="74" s="8" customFormat="1" ht="12.75"/>
    <row r="75" s="8" customFormat="1" ht="12.75">
      <c r="A75" s="8" t="s">
        <v>36</v>
      </c>
    </row>
    <row r="76" s="8" customFormat="1" ht="12.75"/>
    <row r="77" spans="6:9" s="8" customFormat="1" ht="12.75">
      <c r="F77" s="8" t="s">
        <v>95</v>
      </c>
      <c r="I77" s="8" t="s">
        <v>96</v>
      </c>
    </row>
    <row r="78" s="8" customFormat="1" ht="12.75"/>
    <row r="79" spans="1:14" s="8" customFormat="1" ht="12.75">
      <c r="A79" s="8" t="s">
        <v>37</v>
      </c>
      <c r="E79" s="9"/>
      <c r="F79" s="9"/>
      <c r="G79" s="10"/>
      <c r="H79" s="10"/>
      <c r="I79" s="10"/>
      <c r="J79" s="10"/>
      <c r="L79" s="8" t="s">
        <v>38</v>
      </c>
      <c r="M79" s="10"/>
      <c r="N79" s="10"/>
    </row>
    <row r="80" spans="5:7" s="8" customFormat="1" ht="12.75">
      <c r="E80" s="9"/>
      <c r="F80" s="9"/>
      <c r="G80" s="9"/>
    </row>
    <row r="81" spans="5:7" s="8" customFormat="1" ht="12.75">
      <c r="E81" s="9"/>
      <c r="F81" s="9"/>
      <c r="G81" s="9"/>
    </row>
    <row r="82" spans="1:14" s="8" customFormat="1" ht="12.75">
      <c r="A82" s="8" t="s">
        <v>39</v>
      </c>
      <c r="E82" s="9"/>
      <c r="F82" s="9"/>
      <c r="G82" s="10"/>
      <c r="H82" s="10"/>
      <c r="I82" s="10"/>
      <c r="J82" s="10"/>
      <c r="L82" s="8" t="s">
        <v>38</v>
      </c>
      <c r="M82" s="10"/>
      <c r="N82" s="10"/>
    </row>
    <row r="83" spans="5:15" s="8" customFormat="1" ht="12.75">
      <c r="E83" s="9"/>
      <c r="F83" s="9"/>
      <c r="G83" s="9"/>
      <c r="H83" s="9"/>
      <c r="I83" s="9"/>
      <c r="J83" s="9"/>
      <c r="K83" s="9"/>
      <c r="N83" s="9"/>
      <c r="O83" s="9"/>
    </row>
  </sheetData>
  <sheetProtection/>
  <mergeCells count="3">
    <mergeCell ref="A1:N1"/>
    <mergeCell ref="A2:N2"/>
    <mergeCell ref="A4:N4"/>
  </mergeCells>
  <printOptions/>
  <pageMargins left="0.75" right="0.75" top="0.75" bottom="0.5" header="0.5" footer="0.25"/>
  <pageSetup fitToHeight="0" fitToWidth="1" horizontalDpi="600" verticalDpi="600" orientation="portrait" scale="80" r:id="rId3"/>
  <headerFooter alignWithMargins="0">
    <oddFooter>&amp;CSend completed form to:  Service Center Fee Evaluation Committee, c/o Comptroller's Office, Room 229, Carruth O'Leary Hall</oddFooter>
  </headerFooter>
  <rowBreaks count="1" manualBreakCount="1">
    <brk id="62" max="14" man="1"/>
  </rowBreaks>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AK62"/>
  <sheetViews>
    <sheetView tabSelected="1" zoomScalePageLayoutView="0" workbookViewId="0" topLeftCell="A1">
      <selection activeCell="G61" sqref="G61"/>
    </sheetView>
  </sheetViews>
  <sheetFormatPr defaultColWidth="9.140625" defaultRowHeight="12.75"/>
  <cols>
    <col min="1" max="1" width="18.28125" style="0" customWidth="1"/>
    <col min="2" max="2" width="22.8515625" style="0" customWidth="1"/>
    <col min="3" max="3" width="10.7109375" style="5" customWidth="1"/>
    <col min="4" max="4" width="15.7109375" style="0" customWidth="1"/>
    <col min="5" max="5" width="11.28125" style="0" bestFit="1" customWidth="1"/>
    <col min="6" max="8" width="10.28125" style="0" customWidth="1"/>
    <col min="9" max="9" width="11.8515625" style="0" bestFit="1" customWidth="1"/>
    <col min="10" max="10" width="11.28125" style="0" bestFit="1" customWidth="1"/>
    <col min="11" max="11" width="9.8515625" style="0" bestFit="1" customWidth="1"/>
    <col min="12" max="12" width="5.140625" style="0" bestFit="1" customWidth="1"/>
    <col min="13" max="13" width="9.8515625" style="0" bestFit="1" customWidth="1"/>
    <col min="14" max="14" width="5.140625" style="0" bestFit="1" customWidth="1"/>
    <col min="15" max="15" width="9.8515625" style="0" bestFit="1" customWidth="1"/>
    <col min="16" max="16" width="5.140625" style="0" bestFit="1" customWidth="1"/>
    <col min="17" max="17" width="9.8515625" style="0" bestFit="1" customWidth="1"/>
    <col min="18" max="18" width="5.140625" style="0" bestFit="1" customWidth="1"/>
    <col min="19" max="19" width="9.8515625" style="0" bestFit="1" customWidth="1"/>
    <col min="20" max="20" width="6.8515625" style="0" customWidth="1"/>
    <col min="21" max="21" width="9.8515625" style="0" bestFit="1" customWidth="1"/>
    <col min="22" max="22" width="6.8515625" style="0" customWidth="1"/>
    <col min="23" max="23" width="10.7109375" style="0" customWidth="1"/>
    <col min="24" max="24" width="5.7109375" style="0" bestFit="1" customWidth="1"/>
    <col min="25" max="25" width="9.8515625" style="0" bestFit="1" customWidth="1"/>
    <col min="26" max="26" width="6.8515625" style="0" customWidth="1"/>
    <col min="27" max="27" width="9.8515625" style="0" bestFit="1" customWidth="1"/>
    <col min="28" max="28" width="6.8515625" style="0" customWidth="1"/>
    <col min="29" max="29" width="10.8515625" style="0" bestFit="1" customWidth="1"/>
    <col min="30" max="30" width="5.7109375" style="0" bestFit="1" customWidth="1"/>
    <col min="31" max="31" width="6.421875" style="0" bestFit="1" customWidth="1"/>
    <col min="32" max="32" width="18.421875" style="0" customWidth="1"/>
  </cols>
  <sheetData>
    <row r="1" spans="1:11" ht="15">
      <c r="A1" s="93" t="s">
        <v>143</v>
      </c>
      <c r="B1" s="303"/>
      <c r="C1" s="303"/>
      <c r="D1" s="303"/>
      <c r="E1" s="93" t="s">
        <v>142</v>
      </c>
      <c r="F1" s="301"/>
      <c r="G1" s="302"/>
      <c r="H1" s="302"/>
      <c r="I1" s="302"/>
      <c r="J1" s="152"/>
      <c r="K1" s="152"/>
    </row>
    <row r="2" spans="1:18" ht="15" customHeight="1">
      <c r="A2" s="93"/>
      <c r="B2" s="2"/>
      <c r="C2" s="2"/>
      <c r="D2" s="2"/>
      <c r="E2" s="93"/>
      <c r="F2" s="2"/>
      <c r="G2" s="2"/>
      <c r="H2" s="2"/>
      <c r="I2" s="2"/>
      <c r="R2" s="285"/>
    </row>
    <row r="3" spans="1:35" s="8" customFormat="1" ht="31.5">
      <c r="A3" s="383" t="s">
        <v>146</v>
      </c>
      <c r="B3" s="383"/>
      <c r="C3" s="383"/>
      <c r="D3" s="383"/>
      <c r="E3" s="383"/>
      <c r="F3" s="383"/>
      <c r="G3" s="383"/>
      <c r="H3" s="383"/>
      <c r="I3" s="383"/>
      <c r="J3" s="383"/>
      <c r="K3" s="383"/>
      <c r="L3" s="383"/>
      <c r="M3" s="383"/>
      <c r="N3" s="383"/>
      <c r="O3" s="383"/>
      <c r="P3" s="383"/>
      <c r="Q3" s="383"/>
      <c r="R3" s="383"/>
      <c r="S3" s="383"/>
      <c r="T3" s="383"/>
      <c r="U3" s="383"/>
      <c r="V3" s="383"/>
      <c r="W3" s="383"/>
      <c r="X3" s="383"/>
      <c r="Y3" s="383"/>
      <c r="Z3" s="383"/>
      <c r="AA3" s="383"/>
      <c r="AB3" s="383"/>
      <c r="AC3" s="383"/>
      <c r="AD3" s="383"/>
      <c r="AE3" s="383"/>
      <c r="AF3" s="383"/>
      <c r="AG3" s="20"/>
      <c r="AH3" s="20"/>
      <c r="AI3" s="20"/>
    </row>
    <row r="4" spans="1:35" s="23" customFormat="1" ht="17.25">
      <c r="A4" s="384" t="s">
        <v>53</v>
      </c>
      <c r="B4" s="384"/>
      <c r="C4" s="384"/>
      <c r="D4" s="384"/>
      <c r="E4" s="384"/>
      <c r="F4" s="384"/>
      <c r="G4" s="384"/>
      <c r="H4" s="384"/>
      <c r="I4" s="384"/>
      <c r="J4" s="384"/>
      <c r="K4" s="384"/>
      <c r="L4" s="384"/>
      <c r="M4" s="384"/>
      <c r="N4" s="384"/>
      <c r="O4" s="384"/>
      <c r="P4" s="384"/>
      <c r="Q4" s="384"/>
      <c r="R4" s="384"/>
      <c r="S4" s="384"/>
      <c r="T4" s="384"/>
      <c r="U4" s="384"/>
      <c r="V4" s="384"/>
      <c r="W4" s="384"/>
      <c r="X4" s="384"/>
      <c r="Y4" s="384"/>
      <c r="Z4" s="384"/>
      <c r="AA4" s="384"/>
      <c r="AB4" s="384"/>
      <c r="AC4" s="384"/>
      <c r="AD4" s="384"/>
      <c r="AE4" s="384"/>
      <c r="AF4" s="384"/>
      <c r="AG4" s="22"/>
      <c r="AH4" s="22"/>
      <c r="AI4" s="22"/>
    </row>
    <row r="5" spans="1:35" s="23" customFormat="1" ht="17.25">
      <c r="A5" s="22"/>
      <c r="B5" s="22"/>
      <c r="C5" s="22"/>
      <c r="D5" s="22"/>
      <c r="E5" s="22"/>
      <c r="F5" s="22"/>
      <c r="G5" s="22"/>
      <c r="H5" s="22"/>
      <c r="I5" s="22"/>
      <c r="J5" s="22"/>
      <c r="K5" s="384" t="s">
        <v>210</v>
      </c>
      <c r="L5" s="384"/>
      <c r="M5" s="384"/>
      <c r="N5" s="384"/>
      <c r="O5" s="384"/>
      <c r="P5" s="384"/>
      <c r="Q5" s="284"/>
      <c r="R5" s="22"/>
      <c r="S5" s="22"/>
      <c r="T5" s="22"/>
      <c r="U5" s="22"/>
      <c r="V5" s="22"/>
      <c r="W5" s="22"/>
      <c r="X5" s="22"/>
      <c r="Y5" s="22"/>
      <c r="Z5" s="22"/>
      <c r="AA5" s="22"/>
      <c r="AB5" s="22"/>
      <c r="AC5" s="22"/>
      <c r="AD5" s="22"/>
      <c r="AE5" s="22"/>
      <c r="AF5" s="22"/>
      <c r="AG5" s="22"/>
      <c r="AH5" s="22"/>
      <c r="AI5" s="22"/>
    </row>
    <row r="6" spans="1:35" s="23" customFormat="1" ht="17.25">
      <c r="A6" s="22"/>
      <c r="B6" s="22"/>
      <c r="C6" s="22"/>
      <c r="D6" s="22"/>
      <c r="E6" s="22"/>
      <c r="F6" s="22"/>
      <c r="G6" s="22"/>
      <c r="H6" s="22"/>
      <c r="I6" s="22"/>
      <c r="J6" s="22"/>
      <c r="K6" s="22"/>
      <c r="L6" s="22"/>
      <c r="M6" s="284"/>
      <c r="N6" s="284"/>
      <c r="O6" s="22"/>
      <c r="P6" s="22"/>
      <c r="Q6" s="22"/>
      <c r="R6" s="22"/>
      <c r="S6" s="22"/>
      <c r="T6" s="22"/>
      <c r="U6" s="22"/>
      <c r="V6" s="22"/>
      <c r="W6" s="22"/>
      <c r="X6" s="22"/>
      <c r="Y6" s="22"/>
      <c r="Z6" s="22"/>
      <c r="AA6" s="22"/>
      <c r="AB6" s="22"/>
      <c r="AC6" s="22"/>
      <c r="AD6" s="22"/>
      <c r="AE6" s="22"/>
      <c r="AF6" s="22"/>
      <c r="AG6" s="22"/>
      <c r="AH6" s="22"/>
      <c r="AI6" s="22"/>
    </row>
    <row r="7" spans="1:37" s="23" customFormat="1" ht="17.25">
      <c r="A7" s="304"/>
      <c r="B7" s="21" t="s">
        <v>190</v>
      </c>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row>
    <row r="8" spans="1:35" s="23" customFormat="1" ht="18" thickBot="1">
      <c r="A8" s="22"/>
      <c r="B8" s="22"/>
      <c r="C8" s="22"/>
      <c r="D8" s="103"/>
      <c r="E8" s="22"/>
      <c r="F8" s="22"/>
      <c r="G8" s="22"/>
      <c r="H8" s="22"/>
      <c r="I8" s="22"/>
      <c r="J8" s="22"/>
      <c r="K8" s="22"/>
      <c r="L8" s="22"/>
      <c r="M8" s="22"/>
      <c r="N8" s="22"/>
      <c r="O8" s="103"/>
      <c r="P8" s="103"/>
      <c r="Q8" s="22"/>
      <c r="R8" s="22"/>
      <c r="S8" s="22"/>
      <c r="T8" s="22"/>
      <c r="U8" s="22"/>
      <c r="V8" s="22"/>
      <c r="W8" s="22"/>
      <c r="X8" s="22"/>
      <c r="Y8" s="22"/>
      <c r="Z8" s="22"/>
      <c r="AA8" s="22"/>
      <c r="AB8" s="22"/>
      <c r="AC8" s="22"/>
      <c r="AD8" s="22"/>
      <c r="AE8" s="22"/>
      <c r="AF8" s="22"/>
      <c r="AG8" s="22"/>
      <c r="AH8" s="22"/>
      <c r="AI8" s="22"/>
    </row>
    <row r="9" spans="1:32" s="8" customFormat="1" ht="12.75">
      <c r="A9" s="11"/>
      <c r="B9" s="12"/>
      <c r="C9" s="27"/>
      <c r="D9" s="17"/>
      <c r="E9" s="12"/>
      <c r="F9" s="12"/>
      <c r="G9" s="12"/>
      <c r="H9" s="207"/>
      <c r="I9" s="140"/>
      <c r="J9" s="49"/>
      <c r="K9" s="395" t="s">
        <v>56</v>
      </c>
      <c r="L9" s="396"/>
      <c r="M9" s="396"/>
      <c r="N9" s="396"/>
      <c r="O9" s="396"/>
      <c r="P9" s="396"/>
      <c r="Q9" s="396"/>
      <c r="R9" s="396"/>
      <c r="S9" s="396"/>
      <c r="T9" s="396"/>
      <c r="U9" s="396"/>
      <c r="V9" s="396"/>
      <c r="W9" s="396"/>
      <c r="X9" s="396"/>
      <c r="Y9" s="396"/>
      <c r="Z9" s="396"/>
      <c r="AA9" s="396"/>
      <c r="AB9" s="396"/>
      <c r="AC9" s="396"/>
      <c r="AD9" s="396"/>
      <c r="AE9" s="210"/>
      <c r="AF9" s="28"/>
    </row>
    <row r="10" spans="1:32" s="8" customFormat="1" ht="12.75">
      <c r="A10" s="211"/>
      <c r="B10" s="9"/>
      <c r="C10" s="17"/>
      <c r="D10" s="17"/>
      <c r="E10" s="9"/>
      <c r="F10" s="9"/>
      <c r="G10" s="9"/>
      <c r="H10" s="212"/>
      <c r="I10" s="213"/>
      <c r="J10" s="77"/>
      <c r="K10" s="388" t="s">
        <v>112</v>
      </c>
      <c r="L10" s="389"/>
      <c r="M10" s="389"/>
      <c r="N10" s="389"/>
      <c r="O10" s="389"/>
      <c r="P10" s="389"/>
      <c r="Q10" s="389"/>
      <c r="R10" s="389"/>
      <c r="S10" s="389"/>
      <c r="T10" s="389"/>
      <c r="U10" s="389"/>
      <c r="V10" s="389"/>
      <c r="W10" s="389"/>
      <c r="X10" s="389"/>
      <c r="Y10" s="389"/>
      <c r="Z10" s="389"/>
      <c r="AA10" s="389"/>
      <c r="AB10" s="389"/>
      <c r="AC10" s="389"/>
      <c r="AD10" s="390"/>
      <c r="AE10" s="214"/>
      <c r="AF10" s="170"/>
    </row>
    <row r="11" spans="1:32" s="8" customFormat="1" ht="49.5" customHeight="1" thickBot="1">
      <c r="A11" s="211"/>
      <c r="B11" s="9"/>
      <c r="C11" s="17"/>
      <c r="D11" s="9"/>
      <c r="E11" s="9"/>
      <c r="F11" s="9"/>
      <c r="G11" s="9"/>
      <c r="H11" s="397" t="s">
        <v>184</v>
      </c>
      <c r="I11" s="397"/>
      <c r="J11" s="77"/>
      <c r="K11" s="393">
        <f>'Forecasted Usage'!B14</f>
        <v>0</v>
      </c>
      <c r="L11" s="394"/>
      <c r="M11" s="393">
        <f>'Forecasted Usage'!B15</f>
        <v>0</v>
      </c>
      <c r="N11" s="394"/>
      <c r="O11" s="393">
        <f>'Forecasted Usage'!B16</f>
        <v>0</v>
      </c>
      <c r="P11" s="394"/>
      <c r="Q11" s="391">
        <f>'Forecasted Usage'!B17</f>
        <v>0</v>
      </c>
      <c r="R11" s="392"/>
      <c r="S11" s="391">
        <f>'Forecasted Usage'!B18</f>
        <v>0</v>
      </c>
      <c r="T11" s="392"/>
      <c r="U11" s="391">
        <f>'Forecasted Usage'!B19</f>
        <v>0</v>
      </c>
      <c r="V11" s="392"/>
      <c r="W11" s="391">
        <f>'Forecasted Usage'!B20</f>
        <v>0</v>
      </c>
      <c r="X11" s="392"/>
      <c r="Y11" s="391">
        <f>'Forecasted Usage'!B21</f>
        <v>0</v>
      </c>
      <c r="Z11" s="392"/>
      <c r="AA11" s="391">
        <f>'Forecasted Usage'!B22</f>
        <v>0</v>
      </c>
      <c r="AB11" s="392"/>
      <c r="AC11" s="402">
        <f>'Forecasted Usage'!B23</f>
        <v>0</v>
      </c>
      <c r="AD11" s="402"/>
      <c r="AE11" s="215"/>
      <c r="AF11" s="170"/>
    </row>
    <row r="12" spans="1:32" s="8" customFormat="1" ht="39.75" customHeight="1" thickBot="1">
      <c r="A12" s="14" t="s">
        <v>54</v>
      </c>
      <c r="B12" s="15" t="s">
        <v>23</v>
      </c>
      <c r="C12" s="51" t="s">
        <v>207</v>
      </c>
      <c r="D12" s="50" t="s">
        <v>208</v>
      </c>
      <c r="E12" s="51" t="s">
        <v>161</v>
      </c>
      <c r="F12" s="50" t="s">
        <v>159</v>
      </c>
      <c r="G12" s="51" t="s">
        <v>160</v>
      </c>
      <c r="H12" s="51" t="s">
        <v>183</v>
      </c>
      <c r="I12" s="51" t="s">
        <v>182</v>
      </c>
      <c r="J12" s="229" t="s">
        <v>189</v>
      </c>
      <c r="K12" s="158" t="s">
        <v>162</v>
      </c>
      <c r="L12" s="135" t="s">
        <v>57</v>
      </c>
      <c r="M12" s="158" t="s">
        <v>163</v>
      </c>
      <c r="N12" s="135" t="s">
        <v>57</v>
      </c>
      <c r="O12" s="158" t="s">
        <v>164</v>
      </c>
      <c r="P12" s="135" t="s">
        <v>57</v>
      </c>
      <c r="Q12" s="158" t="s">
        <v>168</v>
      </c>
      <c r="R12" s="135" t="s">
        <v>57</v>
      </c>
      <c r="S12" s="158" t="s">
        <v>169</v>
      </c>
      <c r="T12" s="135" t="s">
        <v>57</v>
      </c>
      <c r="U12" s="158" t="s">
        <v>170</v>
      </c>
      <c r="V12" s="135" t="s">
        <v>57</v>
      </c>
      <c r="W12" s="159" t="s">
        <v>171</v>
      </c>
      <c r="X12" s="135" t="s">
        <v>57</v>
      </c>
      <c r="Y12" s="159" t="s">
        <v>172</v>
      </c>
      <c r="Z12" s="135" t="s">
        <v>57</v>
      </c>
      <c r="AA12" s="159" t="s">
        <v>173</v>
      </c>
      <c r="AB12" s="135" t="s">
        <v>57</v>
      </c>
      <c r="AC12" s="158" t="s">
        <v>174</v>
      </c>
      <c r="AD12" s="362" t="s">
        <v>57</v>
      </c>
      <c r="AE12" s="363" t="s">
        <v>78</v>
      </c>
      <c r="AF12" s="16" t="s">
        <v>59</v>
      </c>
    </row>
    <row r="13" spans="1:32" s="18" customFormat="1" ht="9.75">
      <c r="A13" s="174" t="s">
        <v>92</v>
      </c>
      <c r="B13" s="59"/>
      <c r="C13" s="54"/>
      <c r="D13" s="175"/>
      <c r="E13" s="176"/>
      <c r="F13" s="55"/>
      <c r="G13" s="55"/>
      <c r="H13" s="55"/>
      <c r="I13" s="55"/>
      <c r="J13" s="177"/>
      <c r="K13" s="176"/>
      <c r="L13" s="178"/>
      <c r="M13" s="176"/>
      <c r="N13" s="178"/>
      <c r="O13" s="179"/>
      <c r="P13" s="178"/>
      <c r="Q13" s="179"/>
      <c r="R13" s="178"/>
      <c r="S13" s="179"/>
      <c r="T13" s="178"/>
      <c r="U13" s="56"/>
      <c r="V13" s="178"/>
      <c r="W13" s="56"/>
      <c r="X13" s="178"/>
      <c r="Y13" s="56"/>
      <c r="Z13" s="178"/>
      <c r="AA13" s="56"/>
      <c r="AB13" s="178"/>
      <c r="AC13" s="56"/>
      <c r="AD13" s="56"/>
      <c r="AE13" s="365"/>
      <c r="AF13" s="398" t="s">
        <v>206</v>
      </c>
    </row>
    <row r="14" spans="1:32" s="18" customFormat="1" ht="12" thickBot="1">
      <c r="A14" s="180" t="s">
        <v>1</v>
      </c>
      <c r="B14" s="181" t="s">
        <v>60</v>
      </c>
      <c r="C14" s="182">
        <v>12345678</v>
      </c>
      <c r="D14" s="286" t="s">
        <v>209</v>
      </c>
      <c r="E14" s="376">
        <v>34900</v>
      </c>
      <c r="F14" s="377">
        <v>1</v>
      </c>
      <c r="G14" s="184">
        <f aca="true" t="shared" si="0" ref="G14:G49">+E14*F14</f>
        <v>34900</v>
      </c>
      <c r="H14" s="268">
        <v>0.243</v>
      </c>
      <c r="I14" s="131">
        <f>+G14*H14</f>
        <v>8480.699999999999</v>
      </c>
      <c r="J14" s="233">
        <f>SUM(G14:I14)</f>
        <v>43380.943</v>
      </c>
      <c r="K14" s="232">
        <f>J14*L14</f>
        <v>32535.70725</v>
      </c>
      <c r="L14" s="185">
        <v>0.75</v>
      </c>
      <c r="M14" s="232">
        <f>J14*N14</f>
        <v>10845.23575</v>
      </c>
      <c r="N14" s="185">
        <v>0.25</v>
      </c>
      <c r="O14" s="232">
        <f>J14*P14</f>
        <v>0</v>
      </c>
      <c r="P14" s="185">
        <v>0</v>
      </c>
      <c r="Q14" s="183">
        <f>J14*R14</f>
        <v>0</v>
      </c>
      <c r="R14" s="185">
        <v>0</v>
      </c>
      <c r="S14" s="183">
        <f>J14*T14</f>
        <v>0</v>
      </c>
      <c r="T14" s="185">
        <v>0</v>
      </c>
      <c r="U14" s="183">
        <f>J14*V14</f>
        <v>0</v>
      </c>
      <c r="V14" s="185">
        <v>0</v>
      </c>
      <c r="W14" s="183">
        <f>J14*X14</f>
        <v>0</v>
      </c>
      <c r="X14" s="185">
        <v>0</v>
      </c>
      <c r="Y14" s="183">
        <f>J14*Z14</f>
        <v>0</v>
      </c>
      <c r="Z14" s="185">
        <v>0</v>
      </c>
      <c r="AA14" s="183">
        <f>J14*AB14</f>
        <v>0</v>
      </c>
      <c r="AB14" s="185">
        <v>0</v>
      </c>
      <c r="AC14" s="183">
        <f>J14*AD14</f>
        <v>0</v>
      </c>
      <c r="AD14" s="364">
        <v>0</v>
      </c>
      <c r="AE14" s="374">
        <f aca="true" t="shared" si="1" ref="AE14:AE49">+L14+N14+P14+R14+T14+V14+X14+Z14+AB14+AD14</f>
        <v>1</v>
      </c>
      <c r="AF14" s="399"/>
    </row>
    <row r="15" spans="1:32" ht="12.75">
      <c r="A15" s="305"/>
      <c r="B15" s="306"/>
      <c r="C15" s="307"/>
      <c r="D15" s="308"/>
      <c r="E15" s="309"/>
      <c r="F15" s="310"/>
      <c r="G15" s="138">
        <f t="shared" si="0"/>
        <v>0</v>
      </c>
      <c r="H15" s="317">
        <v>0.294</v>
      </c>
      <c r="I15" s="146">
        <f>+G15*H15</f>
        <v>0</v>
      </c>
      <c r="J15" s="98">
        <f>+G15+I15</f>
        <v>0</v>
      </c>
      <c r="K15" s="99">
        <f>$J15*L15</f>
        <v>0</v>
      </c>
      <c r="L15" s="318"/>
      <c r="M15" s="99">
        <f>$J15*N15</f>
        <v>0</v>
      </c>
      <c r="N15" s="318"/>
      <c r="O15" s="168">
        <f>$J15*P15</f>
        <v>0</v>
      </c>
      <c r="P15" s="318"/>
      <c r="Q15" s="99">
        <f>$J15*R15</f>
        <v>0</v>
      </c>
      <c r="R15" s="318"/>
      <c r="S15" s="99">
        <f>$J15*T15</f>
        <v>0</v>
      </c>
      <c r="T15" s="318"/>
      <c r="U15" s="99">
        <f>$J15*V15</f>
        <v>0</v>
      </c>
      <c r="V15" s="318"/>
      <c r="W15" s="99">
        <f>$J15*X15</f>
        <v>0</v>
      </c>
      <c r="X15" s="318"/>
      <c r="Y15" s="99">
        <f>$J15*Z15</f>
        <v>0</v>
      </c>
      <c r="Z15" s="318"/>
      <c r="AA15" s="99">
        <f>$J15*AB15</f>
        <v>0</v>
      </c>
      <c r="AB15" s="318"/>
      <c r="AC15" s="99">
        <f aca="true" t="shared" si="2" ref="AC15:AC49">$J15*AD15</f>
        <v>0</v>
      </c>
      <c r="AD15" s="318"/>
      <c r="AE15" s="178">
        <f t="shared" si="1"/>
        <v>0</v>
      </c>
      <c r="AF15" s="275"/>
    </row>
    <row r="16" spans="1:32" ht="12.75">
      <c r="A16" s="305"/>
      <c r="B16" s="306"/>
      <c r="C16" s="307"/>
      <c r="D16" s="308"/>
      <c r="E16" s="309"/>
      <c r="F16" s="310"/>
      <c r="G16" s="138">
        <f t="shared" si="0"/>
        <v>0</v>
      </c>
      <c r="H16" s="317">
        <v>0.294</v>
      </c>
      <c r="I16" s="146">
        <f aca="true" t="shared" si="3" ref="I16:I49">+G16*H16</f>
        <v>0</v>
      </c>
      <c r="J16" s="98">
        <f aca="true" t="shared" si="4" ref="J16:J49">+G16+I16</f>
        <v>0</v>
      </c>
      <c r="K16" s="99">
        <f aca="true" t="shared" si="5" ref="K16:K49">$J16*L16</f>
        <v>0</v>
      </c>
      <c r="L16" s="318"/>
      <c r="M16" s="99">
        <f>$J16*N16</f>
        <v>0</v>
      </c>
      <c r="N16" s="318"/>
      <c r="O16" s="99">
        <f>$J16*P16</f>
        <v>0</v>
      </c>
      <c r="P16" s="318"/>
      <c r="Q16" s="99">
        <f>$J16*R16</f>
        <v>0</v>
      </c>
      <c r="R16" s="318"/>
      <c r="S16" s="99">
        <f>$J16*T16</f>
        <v>0</v>
      </c>
      <c r="T16" s="318"/>
      <c r="U16" s="99">
        <f>$J16*V16</f>
        <v>0</v>
      </c>
      <c r="V16" s="318"/>
      <c r="W16" s="99">
        <f>$J16*X16</f>
        <v>0</v>
      </c>
      <c r="X16" s="318"/>
      <c r="Y16" s="99">
        <f>$J16*Z16</f>
        <v>0</v>
      </c>
      <c r="Z16" s="318"/>
      <c r="AA16" s="99">
        <f>$J16*AB16</f>
        <v>0</v>
      </c>
      <c r="AB16" s="318"/>
      <c r="AC16" s="99">
        <f t="shared" si="2"/>
        <v>0</v>
      </c>
      <c r="AD16" s="318"/>
      <c r="AE16" s="178">
        <f t="shared" si="1"/>
        <v>0</v>
      </c>
      <c r="AF16" s="275"/>
    </row>
    <row r="17" spans="1:32" ht="12.75">
      <c r="A17" s="305"/>
      <c r="B17" s="306"/>
      <c r="C17" s="307"/>
      <c r="D17" s="308"/>
      <c r="E17" s="309"/>
      <c r="F17" s="310"/>
      <c r="G17" s="138">
        <f t="shared" si="0"/>
        <v>0</v>
      </c>
      <c r="H17" s="317">
        <v>0.294</v>
      </c>
      <c r="I17" s="146">
        <f t="shared" si="3"/>
        <v>0</v>
      </c>
      <c r="J17" s="98">
        <f t="shared" si="4"/>
        <v>0</v>
      </c>
      <c r="K17" s="99">
        <f t="shared" si="5"/>
        <v>0</v>
      </c>
      <c r="L17" s="318"/>
      <c r="M17" s="99">
        <f aca="true" t="shared" si="6" ref="M17:M49">$J17*N17</f>
        <v>0</v>
      </c>
      <c r="N17" s="318"/>
      <c r="O17" s="99">
        <f aca="true" t="shared" si="7" ref="O17:O49">$J17*P17</f>
        <v>0</v>
      </c>
      <c r="P17" s="318"/>
      <c r="Q17" s="99">
        <f aca="true" t="shared" si="8" ref="Q17:Q49">$J17*R17</f>
        <v>0</v>
      </c>
      <c r="R17" s="318"/>
      <c r="S17" s="99">
        <f aca="true" t="shared" si="9" ref="S17:S49">$J17*T17</f>
        <v>0</v>
      </c>
      <c r="T17" s="318"/>
      <c r="U17" s="99">
        <f aca="true" t="shared" si="10" ref="U17:U49">$J17*V17</f>
        <v>0</v>
      </c>
      <c r="V17" s="318"/>
      <c r="W17" s="99">
        <f aca="true" t="shared" si="11" ref="W17:W49">$J17*X17</f>
        <v>0</v>
      </c>
      <c r="X17" s="318"/>
      <c r="Y17" s="99">
        <f aca="true" t="shared" si="12" ref="Y17:Y49">$J17*Z17</f>
        <v>0</v>
      </c>
      <c r="Z17" s="318"/>
      <c r="AA17" s="99">
        <f aca="true" t="shared" si="13" ref="AA17:AA49">$J17*AB17</f>
        <v>0</v>
      </c>
      <c r="AB17" s="318"/>
      <c r="AC17" s="99">
        <f t="shared" si="2"/>
        <v>0</v>
      </c>
      <c r="AD17" s="318"/>
      <c r="AE17" s="178">
        <f t="shared" si="1"/>
        <v>0</v>
      </c>
      <c r="AF17" s="275"/>
    </row>
    <row r="18" spans="1:32" ht="12.75">
      <c r="A18" s="311"/>
      <c r="B18" s="312"/>
      <c r="C18" s="307"/>
      <c r="D18" s="308"/>
      <c r="E18" s="309"/>
      <c r="F18" s="310"/>
      <c r="G18" s="138">
        <f t="shared" si="0"/>
        <v>0</v>
      </c>
      <c r="H18" s="317">
        <v>0.294</v>
      </c>
      <c r="I18" s="146">
        <f t="shared" si="3"/>
        <v>0</v>
      </c>
      <c r="J18" s="98">
        <f t="shared" si="4"/>
        <v>0</v>
      </c>
      <c r="K18" s="99">
        <f t="shared" si="5"/>
        <v>0</v>
      </c>
      <c r="L18" s="318"/>
      <c r="M18" s="99">
        <f t="shared" si="6"/>
        <v>0</v>
      </c>
      <c r="N18" s="318"/>
      <c r="O18" s="99">
        <f t="shared" si="7"/>
        <v>0</v>
      </c>
      <c r="P18" s="318"/>
      <c r="Q18" s="99">
        <f t="shared" si="8"/>
        <v>0</v>
      </c>
      <c r="R18" s="318"/>
      <c r="S18" s="99">
        <f t="shared" si="9"/>
        <v>0</v>
      </c>
      <c r="T18" s="318"/>
      <c r="U18" s="99">
        <f t="shared" si="10"/>
        <v>0</v>
      </c>
      <c r="V18" s="318"/>
      <c r="W18" s="99">
        <f t="shared" si="11"/>
        <v>0</v>
      </c>
      <c r="X18" s="318"/>
      <c r="Y18" s="99">
        <f t="shared" si="12"/>
        <v>0</v>
      </c>
      <c r="Z18" s="318"/>
      <c r="AA18" s="99">
        <f t="shared" si="13"/>
        <v>0</v>
      </c>
      <c r="AB18" s="318"/>
      <c r="AC18" s="99">
        <f t="shared" si="2"/>
        <v>0</v>
      </c>
      <c r="AD18" s="318"/>
      <c r="AE18" s="178">
        <f t="shared" si="1"/>
        <v>0</v>
      </c>
      <c r="AF18" s="275"/>
    </row>
    <row r="19" spans="1:32" ht="12.75">
      <c r="A19" s="311"/>
      <c r="B19" s="306"/>
      <c r="C19" s="307"/>
      <c r="D19" s="308"/>
      <c r="E19" s="309"/>
      <c r="F19" s="310"/>
      <c r="G19" s="138">
        <f t="shared" si="0"/>
        <v>0</v>
      </c>
      <c r="H19" s="317">
        <v>0.294</v>
      </c>
      <c r="I19" s="146">
        <f t="shared" si="3"/>
        <v>0</v>
      </c>
      <c r="J19" s="98">
        <f t="shared" si="4"/>
        <v>0</v>
      </c>
      <c r="K19" s="99">
        <f t="shared" si="5"/>
        <v>0</v>
      </c>
      <c r="L19" s="318"/>
      <c r="M19" s="99">
        <f t="shared" si="6"/>
        <v>0</v>
      </c>
      <c r="N19" s="318"/>
      <c r="O19" s="99">
        <f t="shared" si="7"/>
        <v>0</v>
      </c>
      <c r="P19" s="318"/>
      <c r="Q19" s="99">
        <f t="shared" si="8"/>
        <v>0</v>
      </c>
      <c r="R19" s="318"/>
      <c r="S19" s="99">
        <f t="shared" si="9"/>
        <v>0</v>
      </c>
      <c r="T19" s="318"/>
      <c r="U19" s="99">
        <f t="shared" si="10"/>
        <v>0</v>
      </c>
      <c r="V19" s="318"/>
      <c r="W19" s="99">
        <f t="shared" si="11"/>
        <v>0</v>
      </c>
      <c r="X19" s="318"/>
      <c r="Y19" s="99">
        <f t="shared" si="12"/>
        <v>0</v>
      </c>
      <c r="Z19" s="318"/>
      <c r="AA19" s="99">
        <f t="shared" si="13"/>
        <v>0</v>
      </c>
      <c r="AB19" s="318"/>
      <c r="AC19" s="99">
        <f t="shared" si="2"/>
        <v>0</v>
      </c>
      <c r="AD19" s="318"/>
      <c r="AE19" s="178">
        <f t="shared" si="1"/>
        <v>0</v>
      </c>
      <c r="AF19" s="275"/>
    </row>
    <row r="20" spans="1:32" ht="12.75">
      <c r="A20" s="311"/>
      <c r="B20" s="312"/>
      <c r="C20" s="307"/>
      <c r="D20" s="308"/>
      <c r="E20" s="309"/>
      <c r="F20" s="310"/>
      <c r="G20" s="138">
        <f t="shared" si="0"/>
        <v>0</v>
      </c>
      <c r="H20" s="317">
        <v>0.294</v>
      </c>
      <c r="I20" s="146">
        <f t="shared" si="3"/>
        <v>0</v>
      </c>
      <c r="J20" s="98">
        <f t="shared" si="4"/>
        <v>0</v>
      </c>
      <c r="K20" s="99">
        <f t="shared" si="5"/>
        <v>0</v>
      </c>
      <c r="L20" s="318"/>
      <c r="M20" s="99">
        <f t="shared" si="6"/>
        <v>0</v>
      </c>
      <c r="N20" s="318"/>
      <c r="O20" s="99">
        <f t="shared" si="7"/>
        <v>0</v>
      </c>
      <c r="P20" s="318"/>
      <c r="Q20" s="99">
        <f t="shared" si="8"/>
        <v>0</v>
      </c>
      <c r="R20" s="318"/>
      <c r="S20" s="99">
        <f t="shared" si="9"/>
        <v>0</v>
      </c>
      <c r="T20" s="318"/>
      <c r="U20" s="99">
        <f t="shared" si="10"/>
        <v>0</v>
      </c>
      <c r="V20" s="318"/>
      <c r="W20" s="99">
        <f t="shared" si="11"/>
        <v>0</v>
      </c>
      <c r="X20" s="318"/>
      <c r="Y20" s="99">
        <f t="shared" si="12"/>
        <v>0</v>
      </c>
      <c r="Z20" s="318"/>
      <c r="AA20" s="99">
        <f t="shared" si="13"/>
        <v>0</v>
      </c>
      <c r="AB20" s="318"/>
      <c r="AC20" s="99">
        <f t="shared" si="2"/>
        <v>0</v>
      </c>
      <c r="AD20" s="318"/>
      <c r="AE20" s="178">
        <f t="shared" si="1"/>
        <v>0</v>
      </c>
      <c r="AF20" s="275"/>
    </row>
    <row r="21" spans="1:32" ht="12.75">
      <c r="A21" s="311"/>
      <c r="B21" s="312"/>
      <c r="C21" s="307"/>
      <c r="D21" s="308"/>
      <c r="E21" s="309"/>
      <c r="F21" s="310"/>
      <c r="G21" s="138">
        <f t="shared" si="0"/>
        <v>0</v>
      </c>
      <c r="H21" s="317">
        <v>0.294</v>
      </c>
      <c r="I21" s="146">
        <f t="shared" si="3"/>
        <v>0</v>
      </c>
      <c r="J21" s="98">
        <f t="shared" si="4"/>
        <v>0</v>
      </c>
      <c r="K21" s="99">
        <f t="shared" si="5"/>
        <v>0</v>
      </c>
      <c r="L21" s="318"/>
      <c r="M21" s="99">
        <f t="shared" si="6"/>
        <v>0</v>
      </c>
      <c r="N21" s="318"/>
      <c r="O21" s="99">
        <f t="shared" si="7"/>
        <v>0</v>
      </c>
      <c r="P21" s="318"/>
      <c r="Q21" s="99">
        <f t="shared" si="8"/>
        <v>0</v>
      </c>
      <c r="R21" s="318"/>
      <c r="S21" s="99">
        <f t="shared" si="9"/>
        <v>0</v>
      </c>
      <c r="T21" s="318"/>
      <c r="U21" s="99">
        <f t="shared" si="10"/>
        <v>0</v>
      </c>
      <c r="V21" s="318"/>
      <c r="W21" s="99">
        <f t="shared" si="11"/>
        <v>0</v>
      </c>
      <c r="X21" s="318"/>
      <c r="Y21" s="99">
        <f t="shared" si="12"/>
        <v>0</v>
      </c>
      <c r="Z21" s="318"/>
      <c r="AA21" s="99">
        <f t="shared" si="13"/>
        <v>0</v>
      </c>
      <c r="AB21" s="318"/>
      <c r="AC21" s="99">
        <f t="shared" si="2"/>
        <v>0</v>
      </c>
      <c r="AD21" s="318"/>
      <c r="AE21" s="178">
        <f t="shared" si="1"/>
        <v>0</v>
      </c>
      <c r="AF21" s="275"/>
    </row>
    <row r="22" spans="1:32" ht="12.75">
      <c r="A22" s="311"/>
      <c r="B22" s="312"/>
      <c r="C22" s="307"/>
      <c r="D22" s="308"/>
      <c r="E22" s="309"/>
      <c r="F22" s="310"/>
      <c r="G22" s="138">
        <f t="shared" si="0"/>
        <v>0</v>
      </c>
      <c r="H22" s="317">
        <v>0.294</v>
      </c>
      <c r="I22" s="146">
        <f t="shared" si="3"/>
        <v>0</v>
      </c>
      <c r="J22" s="98">
        <f t="shared" si="4"/>
        <v>0</v>
      </c>
      <c r="K22" s="99">
        <f t="shared" si="5"/>
        <v>0</v>
      </c>
      <c r="L22" s="318"/>
      <c r="M22" s="99">
        <f t="shared" si="6"/>
        <v>0</v>
      </c>
      <c r="N22" s="318"/>
      <c r="O22" s="99">
        <f t="shared" si="7"/>
        <v>0</v>
      </c>
      <c r="P22" s="318"/>
      <c r="Q22" s="99">
        <f t="shared" si="8"/>
        <v>0</v>
      </c>
      <c r="R22" s="318"/>
      <c r="S22" s="99">
        <f t="shared" si="9"/>
        <v>0</v>
      </c>
      <c r="T22" s="318"/>
      <c r="U22" s="99">
        <f t="shared" si="10"/>
        <v>0</v>
      </c>
      <c r="V22" s="318"/>
      <c r="W22" s="99">
        <f t="shared" si="11"/>
        <v>0</v>
      </c>
      <c r="X22" s="318"/>
      <c r="Y22" s="99">
        <f t="shared" si="12"/>
        <v>0</v>
      </c>
      <c r="Z22" s="318"/>
      <c r="AA22" s="99">
        <f t="shared" si="13"/>
        <v>0</v>
      </c>
      <c r="AB22" s="318"/>
      <c r="AC22" s="99">
        <f t="shared" si="2"/>
        <v>0</v>
      </c>
      <c r="AD22" s="318"/>
      <c r="AE22" s="178">
        <f t="shared" si="1"/>
        <v>0</v>
      </c>
      <c r="AF22" s="275"/>
    </row>
    <row r="23" spans="1:32" ht="12.75">
      <c r="A23" s="311"/>
      <c r="B23" s="312"/>
      <c r="C23" s="307"/>
      <c r="D23" s="308"/>
      <c r="E23" s="309"/>
      <c r="F23" s="310"/>
      <c r="G23" s="138">
        <f t="shared" si="0"/>
        <v>0</v>
      </c>
      <c r="H23" s="317">
        <v>0.294</v>
      </c>
      <c r="I23" s="146">
        <f t="shared" si="3"/>
        <v>0</v>
      </c>
      <c r="J23" s="98">
        <f t="shared" si="4"/>
        <v>0</v>
      </c>
      <c r="K23" s="99">
        <f t="shared" si="5"/>
        <v>0</v>
      </c>
      <c r="L23" s="318"/>
      <c r="M23" s="99">
        <f t="shared" si="6"/>
        <v>0</v>
      </c>
      <c r="N23" s="318"/>
      <c r="O23" s="99">
        <f t="shared" si="7"/>
        <v>0</v>
      </c>
      <c r="P23" s="318"/>
      <c r="Q23" s="99">
        <f t="shared" si="8"/>
        <v>0</v>
      </c>
      <c r="R23" s="318"/>
      <c r="S23" s="99">
        <f t="shared" si="9"/>
        <v>0</v>
      </c>
      <c r="T23" s="318"/>
      <c r="U23" s="99">
        <f t="shared" si="10"/>
        <v>0</v>
      </c>
      <c r="V23" s="318"/>
      <c r="W23" s="99">
        <f t="shared" si="11"/>
        <v>0</v>
      </c>
      <c r="X23" s="318"/>
      <c r="Y23" s="99">
        <f t="shared" si="12"/>
        <v>0</v>
      </c>
      <c r="Z23" s="318"/>
      <c r="AA23" s="99">
        <f t="shared" si="13"/>
        <v>0</v>
      </c>
      <c r="AB23" s="318"/>
      <c r="AC23" s="99">
        <f t="shared" si="2"/>
        <v>0</v>
      </c>
      <c r="AD23" s="318"/>
      <c r="AE23" s="178">
        <f t="shared" si="1"/>
        <v>0</v>
      </c>
      <c r="AF23" s="275"/>
    </row>
    <row r="24" spans="1:32" ht="12.75">
      <c r="A24" s="311"/>
      <c r="B24" s="312"/>
      <c r="C24" s="307"/>
      <c r="D24" s="308"/>
      <c r="E24" s="309"/>
      <c r="F24" s="310"/>
      <c r="G24" s="138">
        <f t="shared" si="0"/>
        <v>0</v>
      </c>
      <c r="H24" s="317">
        <v>0.294</v>
      </c>
      <c r="I24" s="146">
        <f t="shared" si="3"/>
        <v>0</v>
      </c>
      <c r="J24" s="98">
        <f t="shared" si="4"/>
        <v>0</v>
      </c>
      <c r="K24" s="99">
        <f t="shared" si="5"/>
        <v>0</v>
      </c>
      <c r="L24" s="318"/>
      <c r="M24" s="99">
        <f t="shared" si="6"/>
        <v>0</v>
      </c>
      <c r="N24" s="318"/>
      <c r="O24" s="99">
        <f t="shared" si="7"/>
        <v>0</v>
      </c>
      <c r="P24" s="318"/>
      <c r="Q24" s="99">
        <f t="shared" si="8"/>
        <v>0</v>
      </c>
      <c r="R24" s="318"/>
      <c r="S24" s="99">
        <f t="shared" si="9"/>
        <v>0</v>
      </c>
      <c r="T24" s="318"/>
      <c r="U24" s="99">
        <f t="shared" si="10"/>
        <v>0</v>
      </c>
      <c r="V24" s="318"/>
      <c r="W24" s="99">
        <f t="shared" si="11"/>
        <v>0</v>
      </c>
      <c r="X24" s="318"/>
      <c r="Y24" s="99">
        <f t="shared" si="12"/>
        <v>0</v>
      </c>
      <c r="Z24" s="318"/>
      <c r="AA24" s="99">
        <f t="shared" si="13"/>
        <v>0</v>
      </c>
      <c r="AB24" s="318"/>
      <c r="AC24" s="99">
        <f t="shared" si="2"/>
        <v>0</v>
      </c>
      <c r="AD24" s="318"/>
      <c r="AE24" s="178">
        <f t="shared" si="1"/>
        <v>0</v>
      </c>
      <c r="AF24" s="275"/>
    </row>
    <row r="25" spans="1:32" ht="12.75">
      <c r="A25" s="311"/>
      <c r="B25" s="312"/>
      <c r="C25" s="307"/>
      <c r="D25" s="308"/>
      <c r="E25" s="309"/>
      <c r="F25" s="310"/>
      <c r="G25" s="138">
        <f t="shared" si="0"/>
        <v>0</v>
      </c>
      <c r="H25" s="317">
        <v>0.294</v>
      </c>
      <c r="I25" s="146">
        <f t="shared" si="3"/>
        <v>0</v>
      </c>
      <c r="J25" s="98">
        <f t="shared" si="4"/>
        <v>0</v>
      </c>
      <c r="K25" s="99">
        <f t="shared" si="5"/>
        <v>0</v>
      </c>
      <c r="L25" s="318"/>
      <c r="M25" s="99">
        <f t="shared" si="6"/>
        <v>0</v>
      </c>
      <c r="N25" s="318"/>
      <c r="O25" s="99">
        <f t="shared" si="7"/>
        <v>0</v>
      </c>
      <c r="P25" s="318"/>
      <c r="Q25" s="99">
        <f t="shared" si="8"/>
        <v>0</v>
      </c>
      <c r="R25" s="318"/>
      <c r="S25" s="99">
        <f t="shared" si="9"/>
        <v>0</v>
      </c>
      <c r="T25" s="318"/>
      <c r="U25" s="99">
        <f t="shared" si="10"/>
        <v>0</v>
      </c>
      <c r="V25" s="318"/>
      <c r="W25" s="99">
        <f t="shared" si="11"/>
        <v>0</v>
      </c>
      <c r="X25" s="318"/>
      <c r="Y25" s="99">
        <f t="shared" si="12"/>
        <v>0</v>
      </c>
      <c r="Z25" s="318"/>
      <c r="AA25" s="99">
        <f t="shared" si="13"/>
        <v>0</v>
      </c>
      <c r="AB25" s="318"/>
      <c r="AC25" s="99">
        <f t="shared" si="2"/>
        <v>0</v>
      </c>
      <c r="AD25" s="318"/>
      <c r="AE25" s="178">
        <f t="shared" si="1"/>
        <v>0</v>
      </c>
      <c r="AF25" s="275"/>
    </row>
    <row r="26" spans="1:32" ht="12.75">
      <c r="A26" s="311"/>
      <c r="B26" s="312"/>
      <c r="C26" s="307"/>
      <c r="D26" s="308"/>
      <c r="E26" s="309"/>
      <c r="F26" s="310"/>
      <c r="G26" s="138">
        <f t="shared" si="0"/>
        <v>0</v>
      </c>
      <c r="H26" s="317">
        <v>0.294</v>
      </c>
      <c r="I26" s="146">
        <f t="shared" si="3"/>
        <v>0</v>
      </c>
      <c r="J26" s="98">
        <f t="shared" si="4"/>
        <v>0</v>
      </c>
      <c r="K26" s="99">
        <f t="shared" si="5"/>
        <v>0</v>
      </c>
      <c r="L26" s="318"/>
      <c r="M26" s="99">
        <f t="shared" si="6"/>
        <v>0</v>
      </c>
      <c r="N26" s="318"/>
      <c r="O26" s="99">
        <f t="shared" si="7"/>
        <v>0</v>
      </c>
      <c r="P26" s="318"/>
      <c r="Q26" s="99">
        <f t="shared" si="8"/>
        <v>0</v>
      </c>
      <c r="R26" s="318"/>
      <c r="S26" s="99">
        <f t="shared" si="9"/>
        <v>0</v>
      </c>
      <c r="T26" s="318"/>
      <c r="U26" s="99">
        <f t="shared" si="10"/>
        <v>0</v>
      </c>
      <c r="V26" s="318"/>
      <c r="W26" s="99">
        <f t="shared" si="11"/>
        <v>0</v>
      </c>
      <c r="X26" s="318"/>
      <c r="Y26" s="99">
        <f t="shared" si="12"/>
        <v>0</v>
      </c>
      <c r="Z26" s="318"/>
      <c r="AA26" s="99">
        <f t="shared" si="13"/>
        <v>0</v>
      </c>
      <c r="AB26" s="318"/>
      <c r="AC26" s="99">
        <f t="shared" si="2"/>
        <v>0</v>
      </c>
      <c r="AD26" s="318"/>
      <c r="AE26" s="178">
        <f t="shared" si="1"/>
        <v>0</v>
      </c>
      <c r="AF26" s="275"/>
    </row>
    <row r="27" spans="1:32" ht="12.75">
      <c r="A27" s="311"/>
      <c r="B27" s="312"/>
      <c r="C27" s="307"/>
      <c r="D27" s="308"/>
      <c r="E27" s="309"/>
      <c r="F27" s="310"/>
      <c r="G27" s="138">
        <f t="shared" si="0"/>
        <v>0</v>
      </c>
      <c r="H27" s="317">
        <v>0.294</v>
      </c>
      <c r="I27" s="146">
        <f t="shared" si="3"/>
        <v>0</v>
      </c>
      <c r="J27" s="98">
        <f t="shared" si="4"/>
        <v>0</v>
      </c>
      <c r="K27" s="99">
        <f t="shared" si="5"/>
        <v>0</v>
      </c>
      <c r="L27" s="318"/>
      <c r="M27" s="99">
        <f t="shared" si="6"/>
        <v>0</v>
      </c>
      <c r="N27" s="318"/>
      <c r="O27" s="99">
        <f t="shared" si="7"/>
        <v>0</v>
      </c>
      <c r="P27" s="318"/>
      <c r="Q27" s="99">
        <f t="shared" si="8"/>
        <v>0</v>
      </c>
      <c r="R27" s="318"/>
      <c r="S27" s="99">
        <f t="shared" si="9"/>
        <v>0</v>
      </c>
      <c r="T27" s="318"/>
      <c r="U27" s="99">
        <f t="shared" si="10"/>
        <v>0</v>
      </c>
      <c r="V27" s="318"/>
      <c r="W27" s="99">
        <f t="shared" si="11"/>
        <v>0</v>
      </c>
      <c r="X27" s="318"/>
      <c r="Y27" s="99">
        <f t="shared" si="12"/>
        <v>0</v>
      </c>
      <c r="Z27" s="318"/>
      <c r="AA27" s="99">
        <f t="shared" si="13"/>
        <v>0</v>
      </c>
      <c r="AB27" s="318"/>
      <c r="AC27" s="99">
        <f t="shared" si="2"/>
        <v>0</v>
      </c>
      <c r="AD27" s="318"/>
      <c r="AE27" s="178">
        <f t="shared" si="1"/>
        <v>0</v>
      </c>
      <c r="AF27" s="275"/>
    </row>
    <row r="28" spans="1:32" ht="12.75">
      <c r="A28" s="311"/>
      <c r="B28" s="312"/>
      <c r="C28" s="307"/>
      <c r="D28" s="308"/>
      <c r="E28" s="309"/>
      <c r="F28" s="310"/>
      <c r="G28" s="138">
        <f t="shared" si="0"/>
        <v>0</v>
      </c>
      <c r="H28" s="317">
        <v>0.294</v>
      </c>
      <c r="I28" s="146">
        <f t="shared" si="3"/>
        <v>0</v>
      </c>
      <c r="J28" s="98">
        <f t="shared" si="4"/>
        <v>0</v>
      </c>
      <c r="K28" s="99">
        <f t="shared" si="5"/>
        <v>0</v>
      </c>
      <c r="L28" s="318"/>
      <c r="M28" s="99">
        <f t="shared" si="6"/>
        <v>0</v>
      </c>
      <c r="N28" s="318"/>
      <c r="O28" s="99">
        <f t="shared" si="7"/>
        <v>0</v>
      </c>
      <c r="P28" s="318"/>
      <c r="Q28" s="99">
        <f t="shared" si="8"/>
        <v>0</v>
      </c>
      <c r="R28" s="318"/>
      <c r="S28" s="99">
        <f t="shared" si="9"/>
        <v>0</v>
      </c>
      <c r="T28" s="318"/>
      <c r="U28" s="99">
        <f t="shared" si="10"/>
        <v>0</v>
      </c>
      <c r="V28" s="318"/>
      <c r="W28" s="99">
        <f t="shared" si="11"/>
        <v>0</v>
      </c>
      <c r="X28" s="318"/>
      <c r="Y28" s="99">
        <f t="shared" si="12"/>
        <v>0</v>
      </c>
      <c r="Z28" s="318"/>
      <c r="AA28" s="99">
        <f t="shared" si="13"/>
        <v>0</v>
      </c>
      <c r="AB28" s="318"/>
      <c r="AC28" s="99">
        <f t="shared" si="2"/>
        <v>0</v>
      </c>
      <c r="AD28" s="318"/>
      <c r="AE28" s="178">
        <f t="shared" si="1"/>
        <v>0</v>
      </c>
      <c r="AF28" s="275"/>
    </row>
    <row r="29" spans="1:32" ht="12.75">
      <c r="A29" s="311"/>
      <c r="B29" s="312"/>
      <c r="C29" s="307"/>
      <c r="D29" s="308"/>
      <c r="E29" s="309"/>
      <c r="F29" s="310"/>
      <c r="G29" s="138">
        <f t="shared" si="0"/>
        <v>0</v>
      </c>
      <c r="H29" s="317">
        <v>0.294</v>
      </c>
      <c r="I29" s="146">
        <f t="shared" si="3"/>
        <v>0</v>
      </c>
      <c r="J29" s="98">
        <f t="shared" si="4"/>
        <v>0</v>
      </c>
      <c r="K29" s="99">
        <f t="shared" si="5"/>
        <v>0</v>
      </c>
      <c r="L29" s="318"/>
      <c r="M29" s="99">
        <f t="shared" si="6"/>
        <v>0</v>
      </c>
      <c r="N29" s="318"/>
      <c r="O29" s="99">
        <f t="shared" si="7"/>
        <v>0</v>
      </c>
      <c r="P29" s="318"/>
      <c r="Q29" s="99">
        <f t="shared" si="8"/>
        <v>0</v>
      </c>
      <c r="R29" s="318"/>
      <c r="S29" s="99">
        <f t="shared" si="9"/>
        <v>0</v>
      </c>
      <c r="T29" s="318"/>
      <c r="U29" s="99">
        <f t="shared" si="10"/>
        <v>0</v>
      </c>
      <c r="V29" s="318"/>
      <c r="W29" s="99">
        <f t="shared" si="11"/>
        <v>0</v>
      </c>
      <c r="X29" s="318"/>
      <c r="Y29" s="99">
        <f t="shared" si="12"/>
        <v>0</v>
      </c>
      <c r="Z29" s="318"/>
      <c r="AA29" s="99">
        <f t="shared" si="13"/>
        <v>0</v>
      </c>
      <c r="AB29" s="318"/>
      <c r="AC29" s="99">
        <f t="shared" si="2"/>
        <v>0</v>
      </c>
      <c r="AD29" s="318"/>
      <c r="AE29" s="178">
        <f t="shared" si="1"/>
        <v>0</v>
      </c>
      <c r="AF29" s="275"/>
    </row>
    <row r="30" spans="1:32" ht="12.75">
      <c r="A30" s="311"/>
      <c r="B30" s="312"/>
      <c r="C30" s="307"/>
      <c r="D30" s="308"/>
      <c r="E30" s="309"/>
      <c r="F30" s="310"/>
      <c r="G30" s="138">
        <f t="shared" si="0"/>
        <v>0</v>
      </c>
      <c r="H30" s="317">
        <v>0.294</v>
      </c>
      <c r="I30" s="146">
        <f t="shared" si="3"/>
        <v>0</v>
      </c>
      <c r="J30" s="98">
        <f t="shared" si="4"/>
        <v>0</v>
      </c>
      <c r="K30" s="99">
        <f t="shared" si="5"/>
        <v>0</v>
      </c>
      <c r="L30" s="318"/>
      <c r="M30" s="99">
        <f t="shared" si="6"/>
        <v>0</v>
      </c>
      <c r="N30" s="318"/>
      <c r="O30" s="99">
        <f t="shared" si="7"/>
        <v>0</v>
      </c>
      <c r="P30" s="318"/>
      <c r="Q30" s="99">
        <f t="shared" si="8"/>
        <v>0</v>
      </c>
      <c r="R30" s="318"/>
      <c r="S30" s="99">
        <f t="shared" si="9"/>
        <v>0</v>
      </c>
      <c r="T30" s="318"/>
      <c r="U30" s="99">
        <f t="shared" si="10"/>
        <v>0</v>
      </c>
      <c r="V30" s="318"/>
      <c r="W30" s="99">
        <f t="shared" si="11"/>
        <v>0</v>
      </c>
      <c r="X30" s="318"/>
      <c r="Y30" s="99">
        <f t="shared" si="12"/>
        <v>0</v>
      </c>
      <c r="Z30" s="318"/>
      <c r="AA30" s="99">
        <f t="shared" si="13"/>
        <v>0</v>
      </c>
      <c r="AB30" s="318"/>
      <c r="AC30" s="99">
        <f t="shared" si="2"/>
        <v>0</v>
      </c>
      <c r="AD30" s="318"/>
      <c r="AE30" s="178">
        <f t="shared" si="1"/>
        <v>0</v>
      </c>
      <c r="AF30" s="275"/>
    </row>
    <row r="31" spans="1:32" ht="12.75">
      <c r="A31" s="311"/>
      <c r="B31" s="312"/>
      <c r="C31" s="307"/>
      <c r="D31" s="308"/>
      <c r="E31" s="309"/>
      <c r="F31" s="310"/>
      <c r="G31" s="138">
        <f t="shared" si="0"/>
        <v>0</v>
      </c>
      <c r="H31" s="317">
        <v>0.294</v>
      </c>
      <c r="I31" s="146">
        <f t="shared" si="3"/>
        <v>0</v>
      </c>
      <c r="J31" s="98">
        <f t="shared" si="4"/>
        <v>0</v>
      </c>
      <c r="K31" s="99">
        <f t="shared" si="5"/>
        <v>0</v>
      </c>
      <c r="L31" s="318"/>
      <c r="M31" s="99">
        <f t="shared" si="6"/>
        <v>0</v>
      </c>
      <c r="N31" s="318"/>
      <c r="O31" s="99">
        <f t="shared" si="7"/>
        <v>0</v>
      </c>
      <c r="P31" s="318"/>
      <c r="Q31" s="99">
        <f t="shared" si="8"/>
        <v>0</v>
      </c>
      <c r="R31" s="318"/>
      <c r="S31" s="99">
        <f t="shared" si="9"/>
        <v>0</v>
      </c>
      <c r="T31" s="318"/>
      <c r="U31" s="99">
        <f t="shared" si="10"/>
        <v>0</v>
      </c>
      <c r="V31" s="318"/>
      <c r="W31" s="99">
        <f t="shared" si="11"/>
        <v>0</v>
      </c>
      <c r="X31" s="318"/>
      <c r="Y31" s="99">
        <f t="shared" si="12"/>
        <v>0</v>
      </c>
      <c r="Z31" s="318"/>
      <c r="AA31" s="99">
        <f t="shared" si="13"/>
        <v>0</v>
      </c>
      <c r="AB31" s="318"/>
      <c r="AC31" s="99">
        <f t="shared" si="2"/>
        <v>0</v>
      </c>
      <c r="AD31" s="318"/>
      <c r="AE31" s="178">
        <f t="shared" si="1"/>
        <v>0</v>
      </c>
      <c r="AF31" s="275"/>
    </row>
    <row r="32" spans="1:32" ht="12.75">
      <c r="A32" s="311"/>
      <c r="B32" s="312"/>
      <c r="C32" s="307"/>
      <c r="D32" s="308"/>
      <c r="E32" s="309"/>
      <c r="F32" s="310"/>
      <c r="G32" s="138">
        <f t="shared" si="0"/>
        <v>0</v>
      </c>
      <c r="H32" s="317">
        <v>0.294</v>
      </c>
      <c r="I32" s="146">
        <f t="shared" si="3"/>
        <v>0</v>
      </c>
      <c r="J32" s="98">
        <f t="shared" si="4"/>
        <v>0</v>
      </c>
      <c r="K32" s="99">
        <f t="shared" si="5"/>
        <v>0</v>
      </c>
      <c r="L32" s="318"/>
      <c r="M32" s="99">
        <f t="shared" si="6"/>
        <v>0</v>
      </c>
      <c r="N32" s="318"/>
      <c r="O32" s="99">
        <f t="shared" si="7"/>
        <v>0</v>
      </c>
      <c r="P32" s="318"/>
      <c r="Q32" s="99">
        <f t="shared" si="8"/>
        <v>0</v>
      </c>
      <c r="R32" s="318"/>
      <c r="S32" s="99">
        <f t="shared" si="9"/>
        <v>0</v>
      </c>
      <c r="T32" s="318"/>
      <c r="U32" s="99">
        <f t="shared" si="10"/>
        <v>0</v>
      </c>
      <c r="V32" s="318"/>
      <c r="W32" s="99">
        <f t="shared" si="11"/>
        <v>0</v>
      </c>
      <c r="X32" s="318"/>
      <c r="Y32" s="99">
        <f t="shared" si="12"/>
        <v>0</v>
      </c>
      <c r="Z32" s="318"/>
      <c r="AA32" s="99">
        <f t="shared" si="13"/>
        <v>0</v>
      </c>
      <c r="AB32" s="318"/>
      <c r="AC32" s="99">
        <f t="shared" si="2"/>
        <v>0</v>
      </c>
      <c r="AD32" s="318"/>
      <c r="AE32" s="178">
        <f t="shared" si="1"/>
        <v>0</v>
      </c>
      <c r="AF32" s="275"/>
    </row>
    <row r="33" spans="1:32" ht="12.75">
      <c r="A33" s="311"/>
      <c r="B33" s="312"/>
      <c r="C33" s="307"/>
      <c r="D33" s="308"/>
      <c r="E33" s="309"/>
      <c r="F33" s="310"/>
      <c r="G33" s="138">
        <f t="shared" si="0"/>
        <v>0</v>
      </c>
      <c r="H33" s="317">
        <v>0.294</v>
      </c>
      <c r="I33" s="146">
        <f t="shared" si="3"/>
        <v>0</v>
      </c>
      <c r="J33" s="98">
        <f t="shared" si="4"/>
        <v>0</v>
      </c>
      <c r="K33" s="99">
        <f t="shared" si="5"/>
        <v>0</v>
      </c>
      <c r="L33" s="318"/>
      <c r="M33" s="99">
        <f t="shared" si="6"/>
        <v>0</v>
      </c>
      <c r="N33" s="318"/>
      <c r="O33" s="99">
        <f t="shared" si="7"/>
        <v>0</v>
      </c>
      <c r="P33" s="318"/>
      <c r="Q33" s="99">
        <f t="shared" si="8"/>
        <v>0</v>
      </c>
      <c r="R33" s="318"/>
      <c r="S33" s="99">
        <f t="shared" si="9"/>
        <v>0</v>
      </c>
      <c r="T33" s="318"/>
      <c r="U33" s="99">
        <f t="shared" si="10"/>
        <v>0</v>
      </c>
      <c r="V33" s="318"/>
      <c r="W33" s="99">
        <f t="shared" si="11"/>
        <v>0</v>
      </c>
      <c r="X33" s="318"/>
      <c r="Y33" s="99">
        <f t="shared" si="12"/>
        <v>0</v>
      </c>
      <c r="Z33" s="318"/>
      <c r="AA33" s="99">
        <f t="shared" si="13"/>
        <v>0</v>
      </c>
      <c r="AB33" s="318"/>
      <c r="AC33" s="99">
        <f t="shared" si="2"/>
        <v>0</v>
      </c>
      <c r="AD33" s="318"/>
      <c r="AE33" s="178">
        <f t="shared" si="1"/>
        <v>0</v>
      </c>
      <c r="AF33" s="275"/>
    </row>
    <row r="34" spans="1:32" ht="12.75">
      <c r="A34" s="311"/>
      <c r="B34" s="312"/>
      <c r="C34" s="307"/>
      <c r="D34" s="308"/>
      <c r="E34" s="309"/>
      <c r="F34" s="310"/>
      <c r="G34" s="138">
        <f t="shared" si="0"/>
        <v>0</v>
      </c>
      <c r="H34" s="317">
        <v>0.294</v>
      </c>
      <c r="I34" s="146">
        <f t="shared" si="3"/>
        <v>0</v>
      </c>
      <c r="J34" s="98">
        <f t="shared" si="4"/>
        <v>0</v>
      </c>
      <c r="K34" s="99">
        <f t="shared" si="5"/>
        <v>0</v>
      </c>
      <c r="L34" s="318"/>
      <c r="M34" s="99">
        <f t="shared" si="6"/>
        <v>0</v>
      </c>
      <c r="N34" s="318"/>
      <c r="O34" s="99">
        <f t="shared" si="7"/>
        <v>0</v>
      </c>
      <c r="P34" s="318"/>
      <c r="Q34" s="99">
        <f t="shared" si="8"/>
        <v>0</v>
      </c>
      <c r="R34" s="318"/>
      <c r="S34" s="99">
        <f t="shared" si="9"/>
        <v>0</v>
      </c>
      <c r="T34" s="318"/>
      <c r="U34" s="99">
        <f t="shared" si="10"/>
        <v>0</v>
      </c>
      <c r="V34" s="318"/>
      <c r="W34" s="99">
        <f t="shared" si="11"/>
        <v>0</v>
      </c>
      <c r="X34" s="318"/>
      <c r="Y34" s="99">
        <f t="shared" si="12"/>
        <v>0</v>
      </c>
      <c r="Z34" s="318"/>
      <c r="AA34" s="99">
        <f t="shared" si="13"/>
        <v>0</v>
      </c>
      <c r="AB34" s="318"/>
      <c r="AC34" s="99">
        <f t="shared" si="2"/>
        <v>0</v>
      </c>
      <c r="AD34" s="318"/>
      <c r="AE34" s="178">
        <f t="shared" si="1"/>
        <v>0</v>
      </c>
      <c r="AF34" s="275"/>
    </row>
    <row r="35" spans="1:32" ht="12.75">
      <c r="A35" s="311"/>
      <c r="B35" s="312"/>
      <c r="C35" s="307"/>
      <c r="D35" s="308"/>
      <c r="E35" s="309"/>
      <c r="F35" s="310"/>
      <c r="G35" s="138">
        <f t="shared" si="0"/>
        <v>0</v>
      </c>
      <c r="H35" s="317">
        <v>0.294</v>
      </c>
      <c r="I35" s="146">
        <f t="shared" si="3"/>
        <v>0</v>
      </c>
      <c r="J35" s="98">
        <f t="shared" si="4"/>
        <v>0</v>
      </c>
      <c r="K35" s="99">
        <f t="shared" si="5"/>
        <v>0</v>
      </c>
      <c r="L35" s="318"/>
      <c r="M35" s="99">
        <f t="shared" si="6"/>
        <v>0</v>
      </c>
      <c r="N35" s="318"/>
      <c r="O35" s="99">
        <f t="shared" si="7"/>
        <v>0</v>
      </c>
      <c r="P35" s="318"/>
      <c r="Q35" s="99">
        <f t="shared" si="8"/>
        <v>0</v>
      </c>
      <c r="R35" s="318"/>
      <c r="S35" s="99">
        <f t="shared" si="9"/>
        <v>0</v>
      </c>
      <c r="T35" s="318"/>
      <c r="U35" s="99">
        <f t="shared" si="10"/>
        <v>0</v>
      </c>
      <c r="V35" s="318"/>
      <c r="W35" s="99">
        <f t="shared" si="11"/>
        <v>0</v>
      </c>
      <c r="X35" s="318"/>
      <c r="Y35" s="99">
        <f t="shared" si="12"/>
        <v>0</v>
      </c>
      <c r="Z35" s="318"/>
      <c r="AA35" s="99">
        <f t="shared" si="13"/>
        <v>0</v>
      </c>
      <c r="AB35" s="318"/>
      <c r="AC35" s="99">
        <f t="shared" si="2"/>
        <v>0</v>
      </c>
      <c r="AD35" s="318"/>
      <c r="AE35" s="178">
        <f t="shared" si="1"/>
        <v>0</v>
      </c>
      <c r="AF35" s="275"/>
    </row>
    <row r="36" spans="1:32" ht="12.75">
      <c r="A36" s="311"/>
      <c r="B36" s="312"/>
      <c r="C36" s="307"/>
      <c r="D36" s="308"/>
      <c r="E36" s="309"/>
      <c r="F36" s="310"/>
      <c r="G36" s="138">
        <f t="shared" si="0"/>
        <v>0</v>
      </c>
      <c r="H36" s="317">
        <v>0.294</v>
      </c>
      <c r="I36" s="146">
        <f t="shared" si="3"/>
        <v>0</v>
      </c>
      <c r="J36" s="98">
        <f t="shared" si="4"/>
        <v>0</v>
      </c>
      <c r="K36" s="99">
        <f t="shared" si="5"/>
        <v>0</v>
      </c>
      <c r="L36" s="318"/>
      <c r="M36" s="99">
        <f t="shared" si="6"/>
        <v>0</v>
      </c>
      <c r="N36" s="318"/>
      <c r="O36" s="99">
        <f t="shared" si="7"/>
        <v>0</v>
      </c>
      <c r="P36" s="318"/>
      <c r="Q36" s="99">
        <f t="shared" si="8"/>
        <v>0</v>
      </c>
      <c r="R36" s="318"/>
      <c r="S36" s="99">
        <f t="shared" si="9"/>
        <v>0</v>
      </c>
      <c r="T36" s="318"/>
      <c r="U36" s="99">
        <f t="shared" si="10"/>
        <v>0</v>
      </c>
      <c r="V36" s="318"/>
      <c r="W36" s="99">
        <f t="shared" si="11"/>
        <v>0</v>
      </c>
      <c r="X36" s="318"/>
      <c r="Y36" s="99">
        <f t="shared" si="12"/>
        <v>0</v>
      </c>
      <c r="Z36" s="318"/>
      <c r="AA36" s="99">
        <f t="shared" si="13"/>
        <v>0</v>
      </c>
      <c r="AB36" s="318"/>
      <c r="AC36" s="99">
        <f t="shared" si="2"/>
        <v>0</v>
      </c>
      <c r="AD36" s="318"/>
      <c r="AE36" s="178">
        <f t="shared" si="1"/>
        <v>0</v>
      </c>
      <c r="AF36" s="275"/>
    </row>
    <row r="37" spans="1:32" ht="12.75">
      <c r="A37" s="311"/>
      <c r="B37" s="312"/>
      <c r="C37" s="307"/>
      <c r="D37" s="308"/>
      <c r="E37" s="309"/>
      <c r="F37" s="310"/>
      <c r="G37" s="138">
        <f t="shared" si="0"/>
        <v>0</v>
      </c>
      <c r="H37" s="317">
        <v>0.294</v>
      </c>
      <c r="I37" s="146">
        <f t="shared" si="3"/>
        <v>0</v>
      </c>
      <c r="J37" s="98">
        <f t="shared" si="4"/>
        <v>0</v>
      </c>
      <c r="K37" s="99">
        <f t="shared" si="5"/>
        <v>0</v>
      </c>
      <c r="L37" s="318"/>
      <c r="M37" s="99">
        <f t="shared" si="6"/>
        <v>0</v>
      </c>
      <c r="N37" s="318"/>
      <c r="O37" s="99">
        <f t="shared" si="7"/>
        <v>0</v>
      </c>
      <c r="P37" s="318"/>
      <c r="Q37" s="99">
        <f t="shared" si="8"/>
        <v>0</v>
      </c>
      <c r="R37" s="318"/>
      <c r="S37" s="99">
        <f t="shared" si="9"/>
        <v>0</v>
      </c>
      <c r="T37" s="318"/>
      <c r="U37" s="99">
        <f t="shared" si="10"/>
        <v>0</v>
      </c>
      <c r="V37" s="318"/>
      <c r="W37" s="99">
        <f t="shared" si="11"/>
        <v>0</v>
      </c>
      <c r="X37" s="318"/>
      <c r="Y37" s="99">
        <f t="shared" si="12"/>
        <v>0</v>
      </c>
      <c r="Z37" s="318"/>
      <c r="AA37" s="99">
        <f t="shared" si="13"/>
        <v>0</v>
      </c>
      <c r="AB37" s="318"/>
      <c r="AC37" s="99">
        <f t="shared" si="2"/>
        <v>0</v>
      </c>
      <c r="AD37" s="318"/>
      <c r="AE37" s="178">
        <f t="shared" si="1"/>
        <v>0</v>
      </c>
      <c r="AF37" s="275"/>
    </row>
    <row r="38" spans="1:32" ht="12.75">
      <c r="A38" s="311"/>
      <c r="B38" s="312"/>
      <c r="C38" s="307"/>
      <c r="D38" s="308"/>
      <c r="E38" s="309"/>
      <c r="F38" s="310"/>
      <c r="G38" s="138">
        <f t="shared" si="0"/>
        <v>0</v>
      </c>
      <c r="H38" s="317">
        <v>0.294</v>
      </c>
      <c r="I38" s="146">
        <f t="shared" si="3"/>
        <v>0</v>
      </c>
      <c r="J38" s="98">
        <f t="shared" si="4"/>
        <v>0</v>
      </c>
      <c r="K38" s="99">
        <f t="shared" si="5"/>
        <v>0</v>
      </c>
      <c r="L38" s="318"/>
      <c r="M38" s="99">
        <f t="shared" si="6"/>
        <v>0</v>
      </c>
      <c r="N38" s="318"/>
      <c r="O38" s="99">
        <f t="shared" si="7"/>
        <v>0</v>
      </c>
      <c r="P38" s="318"/>
      <c r="Q38" s="99">
        <f t="shared" si="8"/>
        <v>0</v>
      </c>
      <c r="R38" s="318"/>
      <c r="S38" s="99">
        <f t="shared" si="9"/>
        <v>0</v>
      </c>
      <c r="T38" s="318"/>
      <c r="U38" s="99">
        <f t="shared" si="10"/>
        <v>0</v>
      </c>
      <c r="V38" s="318"/>
      <c r="W38" s="99">
        <f t="shared" si="11"/>
        <v>0</v>
      </c>
      <c r="X38" s="318"/>
      <c r="Y38" s="99">
        <f t="shared" si="12"/>
        <v>0</v>
      </c>
      <c r="Z38" s="318"/>
      <c r="AA38" s="99">
        <f t="shared" si="13"/>
        <v>0</v>
      </c>
      <c r="AB38" s="318"/>
      <c r="AC38" s="99">
        <f t="shared" si="2"/>
        <v>0</v>
      </c>
      <c r="AD38" s="318"/>
      <c r="AE38" s="178">
        <f t="shared" si="1"/>
        <v>0</v>
      </c>
      <c r="AF38" s="275"/>
    </row>
    <row r="39" spans="1:32" ht="12.75">
      <c r="A39" s="311"/>
      <c r="B39" s="312"/>
      <c r="C39" s="307"/>
      <c r="D39" s="308"/>
      <c r="E39" s="309"/>
      <c r="F39" s="310"/>
      <c r="G39" s="138">
        <f t="shared" si="0"/>
        <v>0</v>
      </c>
      <c r="H39" s="317">
        <v>0.294</v>
      </c>
      <c r="I39" s="146">
        <f t="shared" si="3"/>
        <v>0</v>
      </c>
      <c r="J39" s="98">
        <f t="shared" si="4"/>
        <v>0</v>
      </c>
      <c r="K39" s="99">
        <f t="shared" si="5"/>
        <v>0</v>
      </c>
      <c r="L39" s="318"/>
      <c r="M39" s="99">
        <f t="shared" si="6"/>
        <v>0</v>
      </c>
      <c r="N39" s="318"/>
      <c r="O39" s="99">
        <f t="shared" si="7"/>
        <v>0</v>
      </c>
      <c r="P39" s="318"/>
      <c r="Q39" s="99">
        <f t="shared" si="8"/>
        <v>0</v>
      </c>
      <c r="R39" s="318"/>
      <c r="S39" s="99">
        <f t="shared" si="9"/>
        <v>0</v>
      </c>
      <c r="T39" s="318"/>
      <c r="U39" s="99">
        <f t="shared" si="10"/>
        <v>0</v>
      </c>
      <c r="V39" s="318"/>
      <c r="W39" s="99">
        <f t="shared" si="11"/>
        <v>0</v>
      </c>
      <c r="X39" s="318"/>
      <c r="Y39" s="99">
        <f t="shared" si="12"/>
        <v>0</v>
      </c>
      <c r="Z39" s="318"/>
      <c r="AA39" s="99">
        <f t="shared" si="13"/>
        <v>0</v>
      </c>
      <c r="AB39" s="318"/>
      <c r="AC39" s="99">
        <f t="shared" si="2"/>
        <v>0</v>
      </c>
      <c r="AD39" s="318"/>
      <c r="AE39" s="178">
        <f t="shared" si="1"/>
        <v>0</v>
      </c>
      <c r="AF39" s="275"/>
    </row>
    <row r="40" spans="1:32" ht="12.75">
      <c r="A40" s="311"/>
      <c r="B40" s="312"/>
      <c r="C40" s="307"/>
      <c r="D40" s="308"/>
      <c r="E40" s="309"/>
      <c r="F40" s="310"/>
      <c r="G40" s="138">
        <f t="shared" si="0"/>
        <v>0</v>
      </c>
      <c r="H40" s="317">
        <v>0.294</v>
      </c>
      <c r="I40" s="146">
        <f t="shared" si="3"/>
        <v>0</v>
      </c>
      <c r="J40" s="98">
        <f t="shared" si="4"/>
        <v>0</v>
      </c>
      <c r="K40" s="99">
        <f t="shared" si="5"/>
        <v>0</v>
      </c>
      <c r="L40" s="318"/>
      <c r="M40" s="99">
        <f t="shared" si="6"/>
        <v>0</v>
      </c>
      <c r="N40" s="318"/>
      <c r="O40" s="99">
        <f t="shared" si="7"/>
        <v>0</v>
      </c>
      <c r="P40" s="318"/>
      <c r="Q40" s="99">
        <f t="shared" si="8"/>
        <v>0</v>
      </c>
      <c r="R40" s="318"/>
      <c r="S40" s="99">
        <f t="shared" si="9"/>
        <v>0</v>
      </c>
      <c r="T40" s="318"/>
      <c r="U40" s="99">
        <f t="shared" si="10"/>
        <v>0</v>
      </c>
      <c r="V40" s="318"/>
      <c r="W40" s="99">
        <f t="shared" si="11"/>
        <v>0</v>
      </c>
      <c r="X40" s="318"/>
      <c r="Y40" s="99">
        <f t="shared" si="12"/>
        <v>0</v>
      </c>
      <c r="Z40" s="318"/>
      <c r="AA40" s="99">
        <f t="shared" si="13"/>
        <v>0</v>
      </c>
      <c r="AB40" s="318"/>
      <c r="AC40" s="99">
        <f t="shared" si="2"/>
        <v>0</v>
      </c>
      <c r="AD40" s="318"/>
      <c r="AE40" s="178">
        <f t="shared" si="1"/>
        <v>0</v>
      </c>
      <c r="AF40" s="275"/>
    </row>
    <row r="41" spans="1:32" ht="12.75">
      <c r="A41" s="311"/>
      <c r="B41" s="312"/>
      <c r="C41" s="307"/>
      <c r="D41" s="308"/>
      <c r="E41" s="309"/>
      <c r="F41" s="310"/>
      <c r="G41" s="138">
        <f t="shared" si="0"/>
        <v>0</v>
      </c>
      <c r="H41" s="317">
        <v>0.294</v>
      </c>
      <c r="I41" s="146">
        <f t="shared" si="3"/>
        <v>0</v>
      </c>
      <c r="J41" s="98">
        <f t="shared" si="4"/>
        <v>0</v>
      </c>
      <c r="K41" s="99">
        <f t="shared" si="5"/>
        <v>0</v>
      </c>
      <c r="L41" s="318"/>
      <c r="M41" s="99">
        <f t="shared" si="6"/>
        <v>0</v>
      </c>
      <c r="N41" s="318"/>
      <c r="O41" s="99">
        <f t="shared" si="7"/>
        <v>0</v>
      </c>
      <c r="P41" s="318"/>
      <c r="Q41" s="99">
        <f t="shared" si="8"/>
        <v>0</v>
      </c>
      <c r="R41" s="318"/>
      <c r="S41" s="99">
        <f t="shared" si="9"/>
        <v>0</v>
      </c>
      <c r="T41" s="318"/>
      <c r="U41" s="99">
        <f t="shared" si="10"/>
        <v>0</v>
      </c>
      <c r="V41" s="318"/>
      <c r="W41" s="99">
        <f t="shared" si="11"/>
        <v>0</v>
      </c>
      <c r="X41" s="318"/>
      <c r="Y41" s="99">
        <f t="shared" si="12"/>
        <v>0</v>
      </c>
      <c r="Z41" s="318"/>
      <c r="AA41" s="99">
        <f t="shared" si="13"/>
        <v>0</v>
      </c>
      <c r="AB41" s="318"/>
      <c r="AC41" s="99">
        <f t="shared" si="2"/>
        <v>0</v>
      </c>
      <c r="AD41" s="318"/>
      <c r="AE41" s="178">
        <f t="shared" si="1"/>
        <v>0</v>
      </c>
      <c r="AF41" s="275"/>
    </row>
    <row r="42" spans="1:32" ht="12.75">
      <c r="A42" s="311"/>
      <c r="B42" s="312"/>
      <c r="C42" s="307"/>
      <c r="D42" s="308"/>
      <c r="E42" s="309"/>
      <c r="F42" s="310"/>
      <c r="G42" s="138">
        <f t="shared" si="0"/>
        <v>0</v>
      </c>
      <c r="H42" s="317">
        <v>0.294</v>
      </c>
      <c r="I42" s="146">
        <f t="shared" si="3"/>
        <v>0</v>
      </c>
      <c r="J42" s="98">
        <f t="shared" si="4"/>
        <v>0</v>
      </c>
      <c r="K42" s="99">
        <f t="shared" si="5"/>
        <v>0</v>
      </c>
      <c r="L42" s="318"/>
      <c r="M42" s="99">
        <f t="shared" si="6"/>
        <v>0</v>
      </c>
      <c r="N42" s="318"/>
      <c r="O42" s="99">
        <f t="shared" si="7"/>
        <v>0</v>
      </c>
      <c r="P42" s="318"/>
      <c r="Q42" s="99">
        <f t="shared" si="8"/>
        <v>0</v>
      </c>
      <c r="R42" s="318"/>
      <c r="S42" s="99">
        <f t="shared" si="9"/>
        <v>0</v>
      </c>
      <c r="T42" s="318"/>
      <c r="U42" s="99">
        <f t="shared" si="10"/>
        <v>0</v>
      </c>
      <c r="V42" s="318"/>
      <c r="W42" s="99">
        <f t="shared" si="11"/>
        <v>0</v>
      </c>
      <c r="X42" s="318"/>
      <c r="Y42" s="99">
        <f t="shared" si="12"/>
        <v>0</v>
      </c>
      <c r="Z42" s="318"/>
      <c r="AA42" s="99">
        <f t="shared" si="13"/>
        <v>0</v>
      </c>
      <c r="AB42" s="318"/>
      <c r="AC42" s="99">
        <f t="shared" si="2"/>
        <v>0</v>
      </c>
      <c r="AD42" s="318"/>
      <c r="AE42" s="178">
        <f t="shared" si="1"/>
        <v>0</v>
      </c>
      <c r="AF42" s="275"/>
    </row>
    <row r="43" spans="1:32" ht="12.75">
      <c r="A43" s="311"/>
      <c r="B43" s="312"/>
      <c r="C43" s="307"/>
      <c r="D43" s="308"/>
      <c r="E43" s="309"/>
      <c r="F43" s="310"/>
      <c r="G43" s="138">
        <f t="shared" si="0"/>
        <v>0</v>
      </c>
      <c r="H43" s="317">
        <v>0.294</v>
      </c>
      <c r="I43" s="146">
        <f t="shared" si="3"/>
        <v>0</v>
      </c>
      <c r="J43" s="98">
        <f t="shared" si="4"/>
        <v>0</v>
      </c>
      <c r="K43" s="99">
        <f t="shared" si="5"/>
        <v>0</v>
      </c>
      <c r="L43" s="318"/>
      <c r="M43" s="99">
        <f t="shared" si="6"/>
        <v>0</v>
      </c>
      <c r="N43" s="318"/>
      <c r="O43" s="99">
        <f t="shared" si="7"/>
        <v>0</v>
      </c>
      <c r="P43" s="318"/>
      <c r="Q43" s="99">
        <f t="shared" si="8"/>
        <v>0</v>
      </c>
      <c r="R43" s="318"/>
      <c r="S43" s="99">
        <f t="shared" si="9"/>
        <v>0</v>
      </c>
      <c r="T43" s="318"/>
      <c r="U43" s="99">
        <f t="shared" si="10"/>
        <v>0</v>
      </c>
      <c r="V43" s="318"/>
      <c r="W43" s="99">
        <f t="shared" si="11"/>
        <v>0</v>
      </c>
      <c r="X43" s="318"/>
      <c r="Y43" s="99">
        <f t="shared" si="12"/>
        <v>0</v>
      </c>
      <c r="Z43" s="318"/>
      <c r="AA43" s="99">
        <f t="shared" si="13"/>
        <v>0</v>
      </c>
      <c r="AB43" s="318"/>
      <c r="AC43" s="99">
        <f t="shared" si="2"/>
        <v>0</v>
      </c>
      <c r="AD43" s="318"/>
      <c r="AE43" s="178">
        <f t="shared" si="1"/>
        <v>0</v>
      </c>
      <c r="AF43" s="275"/>
    </row>
    <row r="44" spans="1:32" ht="12.75">
      <c r="A44" s="311"/>
      <c r="B44" s="312"/>
      <c r="C44" s="307"/>
      <c r="D44" s="308"/>
      <c r="E44" s="309"/>
      <c r="F44" s="310"/>
      <c r="G44" s="138">
        <f t="shared" si="0"/>
        <v>0</v>
      </c>
      <c r="H44" s="317">
        <v>0.294</v>
      </c>
      <c r="I44" s="146">
        <f t="shared" si="3"/>
        <v>0</v>
      </c>
      <c r="J44" s="98">
        <f t="shared" si="4"/>
        <v>0</v>
      </c>
      <c r="K44" s="99">
        <f t="shared" si="5"/>
        <v>0</v>
      </c>
      <c r="L44" s="318"/>
      <c r="M44" s="99">
        <f t="shared" si="6"/>
        <v>0</v>
      </c>
      <c r="N44" s="318"/>
      <c r="O44" s="99">
        <f t="shared" si="7"/>
        <v>0</v>
      </c>
      <c r="P44" s="318"/>
      <c r="Q44" s="99">
        <f t="shared" si="8"/>
        <v>0</v>
      </c>
      <c r="R44" s="318"/>
      <c r="S44" s="99">
        <f t="shared" si="9"/>
        <v>0</v>
      </c>
      <c r="T44" s="318"/>
      <c r="U44" s="99">
        <f t="shared" si="10"/>
        <v>0</v>
      </c>
      <c r="V44" s="318"/>
      <c r="W44" s="99">
        <f t="shared" si="11"/>
        <v>0</v>
      </c>
      <c r="X44" s="318"/>
      <c r="Y44" s="99">
        <f t="shared" si="12"/>
        <v>0</v>
      </c>
      <c r="Z44" s="318"/>
      <c r="AA44" s="99">
        <f t="shared" si="13"/>
        <v>0</v>
      </c>
      <c r="AB44" s="318"/>
      <c r="AC44" s="99">
        <f t="shared" si="2"/>
        <v>0</v>
      </c>
      <c r="AD44" s="318"/>
      <c r="AE44" s="178">
        <f t="shared" si="1"/>
        <v>0</v>
      </c>
      <c r="AF44" s="275"/>
    </row>
    <row r="45" spans="1:32" ht="12.75">
      <c r="A45" s="311"/>
      <c r="B45" s="312"/>
      <c r="C45" s="307"/>
      <c r="D45" s="308"/>
      <c r="E45" s="309"/>
      <c r="F45" s="310"/>
      <c r="G45" s="138">
        <f t="shared" si="0"/>
        <v>0</v>
      </c>
      <c r="H45" s="317">
        <v>0.294</v>
      </c>
      <c r="I45" s="146">
        <f t="shared" si="3"/>
        <v>0</v>
      </c>
      <c r="J45" s="98">
        <f t="shared" si="4"/>
        <v>0</v>
      </c>
      <c r="K45" s="99">
        <f t="shared" si="5"/>
        <v>0</v>
      </c>
      <c r="L45" s="318"/>
      <c r="M45" s="99">
        <f t="shared" si="6"/>
        <v>0</v>
      </c>
      <c r="N45" s="318"/>
      <c r="O45" s="99">
        <f t="shared" si="7"/>
        <v>0</v>
      </c>
      <c r="P45" s="318"/>
      <c r="Q45" s="99">
        <f t="shared" si="8"/>
        <v>0</v>
      </c>
      <c r="R45" s="318"/>
      <c r="S45" s="99">
        <f t="shared" si="9"/>
        <v>0</v>
      </c>
      <c r="T45" s="318"/>
      <c r="U45" s="99">
        <f t="shared" si="10"/>
        <v>0</v>
      </c>
      <c r="V45" s="318"/>
      <c r="W45" s="99">
        <f t="shared" si="11"/>
        <v>0</v>
      </c>
      <c r="X45" s="318"/>
      <c r="Y45" s="99">
        <f t="shared" si="12"/>
        <v>0</v>
      </c>
      <c r="Z45" s="318"/>
      <c r="AA45" s="99">
        <f t="shared" si="13"/>
        <v>0</v>
      </c>
      <c r="AB45" s="318"/>
      <c r="AC45" s="99">
        <f t="shared" si="2"/>
        <v>0</v>
      </c>
      <c r="AD45" s="318"/>
      <c r="AE45" s="178">
        <f t="shared" si="1"/>
        <v>0</v>
      </c>
      <c r="AF45" s="275"/>
    </row>
    <row r="46" spans="1:32" ht="12.75">
      <c r="A46" s="311"/>
      <c r="B46" s="312"/>
      <c r="C46" s="307"/>
      <c r="D46" s="308"/>
      <c r="E46" s="309"/>
      <c r="F46" s="310"/>
      <c r="G46" s="138">
        <f t="shared" si="0"/>
        <v>0</v>
      </c>
      <c r="H46" s="317">
        <v>0.294</v>
      </c>
      <c r="I46" s="146">
        <f t="shared" si="3"/>
        <v>0</v>
      </c>
      <c r="J46" s="98">
        <f t="shared" si="4"/>
        <v>0</v>
      </c>
      <c r="K46" s="99">
        <f t="shared" si="5"/>
        <v>0</v>
      </c>
      <c r="L46" s="318"/>
      <c r="M46" s="99">
        <f t="shared" si="6"/>
        <v>0</v>
      </c>
      <c r="N46" s="318"/>
      <c r="O46" s="99">
        <f t="shared" si="7"/>
        <v>0</v>
      </c>
      <c r="P46" s="318"/>
      <c r="Q46" s="99">
        <f t="shared" si="8"/>
        <v>0</v>
      </c>
      <c r="R46" s="318"/>
      <c r="S46" s="99">
        <f t="shared" si="9"/>
        <v>0</v>
      </c>
      <c r="T46" s="318"/>
      <c r="U46" s="99">
        <f t="shared" si="10"/>
        <v>0</v>
      </c>
      <c r="V46" s="318"/>
      <c r="W46" s="99">
        <f t="shared" si="11"/>
        <v>0</v>
      </c>
      <c r="X46" s="318"/>
      <c r="Y46" s="99">
        <f t="shared" si="12"/>
        <v>0</v>
      </c>
      <c r="Z46" s="318"/>
      <c r="AA46" s="99">
        <f t="shared" si="13"/>
        <v>0</v>
      </c>
      <c r="AB46" s="318"/>
      <c r="AC46" s="99">
        <f t="shared" si="2"/>
        <v>0</v>
      </c>
      <c r="AD46" s="318"/>
      <c r="AE46" s="178">
        <f t="shared" si="1"/>
        <v>0</v>
      </c>
      <c r="AF46" s="275"/>
    </row>
    <row r="47" spans="1:32" ht="12.75">
      <c r="A47" s="311"/>
      <c r="B47" s="312"/>
      <c r="C47" s="307"/>
      <c r="D47" s="308"/>
      <c r="E47" s="309"/>
      <c r="F47" s="310"/>
      <c r="G47" s="138">
        <f t="shared" si="0"/>
        <v>0</v>
      </c>
      <c r="H47" s="317">
        <v>0.294</v>
      </c>
      <c r="I47" s="146">
        <f t="shared" si="3"/>
        <v>0</v>
      </c>
      <c r="J47" s="98">
        <f t="shared" si="4"/>
        <v>0</v>
      </c>
      <c r="K47" s="99">
        <f t="shared" si="5"/>
        <v>0</v>
      </c>
      <c r="L47" s="318"/>
      <c r="M47" s="99">
        <f t="shared" si="6"/>
        <v>0</v>
      </c>
      <c r="N47" s="318"/>
      <c r="O47" s="99">
        <f t="shared" si="7"/>
        <v>0</v>
      </c>
      <c r="P47" s="318"/>
      <c r="Q47" s="99">
        <f t="shared" si="8"/>
        <v>0</v>
      </c>
      <c r="R47" s="318"/>
      <c r="S47" s="99">
        <f t="shared" si="9"/>
        <v>0</v>
      </c>
      <c r="T47" s="318"/>
      <c r="U47" s="99">
        <f t="shared" si="10"/>
        <v>0</v>
      </c>
      <c r="V47" s="318"/>
      <c r="W47" s="99">
        <f t="shared" si="11"/>
        <v>0</v>
      </c>
      <c r="X47" s="318"/>
      <c r="Y47" s="99">
        <f t="shared" si="12"/>
        <v>0</v>
      </c>
      <c r="Z47" s="318"/>
      <c r="AA47" s="99">
        <f t="shared" si="13"/>
        <v>0</v>
      </c>
      <c r="AB47" s="318"/>
      <c r="AC47" s="99">
        <f t="shared" si="2"/>
        <v>0</v>
      </c>
      <c r="AD47" s="318"/>
      <c r="AE47" s="178">
        <f t="shared" si="1"/>
        <v>0</v>
      </c>
      <c r="AF47" s="275"/>
    </row>
    <row r="48" spans="1:32" ht="12.75">
      <c r="A48" s="311"/>
      <c r="B48" s="312"/>
      <c r="C48" s="307"/>
      <c r="D48" s="308"/>
      <c r="E48" s="309"/>
      <c r="F48" s="310"/>
      <c r="G48" s="138">
        <f t="shared" si="0"/>
        <v>0</v>
      </c>
      <c r="H48" s="317">
        <v>0.294</v>
      </c>
      <c r="I48" s="146">
        <f t="shared" si="3"/>
        <v>0</v>
      </c>
      <c r="J48" s="98">
        <f t="shared" si="4"/>
        <v>0</v>
      </c>
      <c r="K48" s="99">
        <f t="shared" si="5"/>
        <v>0</v>
      </c>
      <c r="L48" s="318"/>
      <c r="M48" s="99">
        <f t="shared" si="6"/>
        <v>0</v>
      </c>
      <c r="N48" s="318"/>
      <c r="O48" s="99">
        <f t="shared" si="7"/>
        <v>0</v>
      </c>
      <c r="P48" s="318"/>
      <c r="Q48" s="99">
        <f t="shared" si="8"/>
        <v>0</v>
      </c>
      <c r="R48" s="318"/>
      <c r="S48" s="99">
        <f t="shared" si="9"/>
        <v>0</v>
      </c>
      <c r="T48" s="318"/>
      <c r="U48" s="99">
        <f t="shared" si="10"/>
        <v>0</v>
      </c>
      <c r="V48" s="318"/>
      <c r="W48" s="99">
        <f t="shared" si="11"/>
        <v>0</v>
      </c>
      <c r="X48" s="318"/>
      <c r="Y48" s="99">
        <f t="shared" si="12"/>
        <v>0</v>
      </c>
      <c r="Z48" s="318"/>
      <c r="AA48" s="99">
        <f t="shared" si="13"/>
        <v>0</v>
      </c>
      <c r="AB48" s="318"/>
      <c r="AC48" s="99">
        <f t="shared" si="2"/>
        <v>0</v>
      </c>
      <c r="AD48" s="318"/>
      <c r="AE48" s="178">
        <f t="shared" si="1"/>
        <v>0</v>
      </c>
      <c r="AF48" s="275"/>
    </row>
    <row r="49" spans="1:32" ht="12.75">
      <c r="A49" s="313"/>
      <c r="B49" s="314"/>
      <c r="C49" s="315"/>
      <c r="D49" s="316"/>
      <c r="E49" s="309"/>
      <c r="F49" s="310"/>
      <c r="G49" s="138">
        <f t="shared" si="0"/>
        <v>0</v>
      </c>
      <c r="H49" s="317">
        <v>0.294</v>
      </c>
      <c r="I49" s="146">
        <f t="shared" si="3"/>
        <v>0</v>
      </c>
      <c r="J49" s="98">
        <f t="shared" si="4"/>
        <v>0</v>
      </c>
      <c r="K49" s="99">
        <f t="shared" si="5"/>
        <v>0</v>
      </c>
      <c r="L49" s="319"/>
      <c r="M49" s="99">
        <f t="shared" si="6"/>
        <v>0</v>
      </c>
      <c r="N49" s="319"/>
      <c r="O49" s="99">
        <f t="shared" si="7"/>
        <v>0</v>
      </c>
      <c r="P49" s="319"/>
      <c r="Q49" s="99">
        <f t="shared" si="8"/>
        <v>0</v>
      </c>
      <c r="R49" s="319"/>
      <c r="S49" s="99">
        <f t="shared" si="9"/>
        <v>0</v>
      </c>
      <c r="T49" s="319"/>
      <c r="U49" s="99">
        <f t="shared" si="10"/>
        <v>0</v>
      </c>
      <c r="V49" s="319"/>
      <c r="W49" s="99">
        <f t="shared" si="11"/>
        <v>0</v>
      </c>
      <c r="X49" s="319"/>
      <c r="Y49" s="99">
        <f t="shared" si="12"/>
        <v>0</v>
      </c>
      <c r="Z49" s="319"/>
      <c r="AA49" s="99">
        <f t="shared" si="13"/>
        <v>0</v>
      </c>
      <c r="AB49" s="319"/>
      <c r="AC49" s="99">
        <f t="shared" si="2"/>
        <v>0</v>
      </c>
      <c r="AD49" s="319"/>
      <c r="AE49" s="178">
        <f t="shared" si="1"/>
        <v>0</v>
      </c>
      <c r="AF49" s="358"/>
    </row>
    <row r="50" spans="4:32" ht="12.75">
      <c r="D50" s="217" t="s">
        <v>62</v>
      </c>
      <c r="E50" s="100">
        <f>SUM(E15:E49)</f>
        <v>0</v>
      </c>
      <c r="F50" s="101"/>
      <c r="G50" s="101">
        <f>SUM(G15:G49)</f>
        <v>0</v>
      </c>
      <c r="H50" s="101"/>
      <c r="I50" s="101">
        <f>SUM(I15:I49)</f>
        <v>0</v>
      </c>
      <c r="J50" s="102">
        <f>SUM(J15:J49)</f>
        <v>0</v>
      </c>
      <c r="K50" s="101">
        <f>SUM(K15:K49)</f>
        <v>0</v>
      </c>
      <c r="L50" s="137"/>
      <c r="M50" s="100">
        <f>SUM(M15:M49)</f>
        <v>0</v>
      </c>
      <c r="N50" s="3"/>
      <c r="O50" s="100">
        <f>SUM(O15:O49)</f>
        <v>0</v>
      </c>
      <c r="P50" s="137"/>
      <c r="Q50" s="100">
        <f>SUM(Q15:Q49)</f>
        <v>0</v>
      </c>
      <c r="R50" s="46"/>
      <c r="S50" s="100">
        <f>SUM(S15:S49)</f>
        <v>0</v>
      </c>
      <c r="T50" s="46"/>
      <c r="U50" s="100">
        <f>SUM(U15:U49)</f>
        <v>0</v>
      </c>
      <c r="V50" s="46"/>
      <c r="W50" s="100">
        <f>SUM(W15:W49)</f>
        <v>0</v>
      </c>
      <c r="X50" s="46"/>
      <c r="Y50" s="100">
        <f>SUM(Y15:Y49)</f>
        <v>0</v>
      </c>
      <c r="Z50" s="46"/>
      <c r="AA50" s="100">
        <f>SUM(AA15:AA49)</f>
        <v>0</v>
      </c>
      <c r="AB50" s="46"/>
      <c r="AC50" s="100">
        <f>SUM(AC15:AC49)</f>
        <v>0</v>
      </c>
      <c r="AD50" s="46"/>
      <c r="AE50" s="2"/>
      <c r="AF50" s="357"/>
    </row>
    <row r="51" spans="11:31" ht="12.75">
      <c r="K51" s="400" t="s">
        <v>61</v>
      </c>
      <c r="L51" s="401"/>
      <c r="M51" s="400"/>
      <c r="N51" s="400"/>
      <c r="O51" s="60"/>
      <c r="P51" s="60"/>
      <c r="Q51" s="60"/>
      <c r="R51" s="60"/>
      <c r="S51" s="60"/>
      <c r="T51" s="60"/>
      <c r="U51" s="60"/>
      <c r="V51" s="60"/>
      <c r="W51" s="60"/>
      <c r="X51" s="60"/>
      <c r="Y51" s="60"/>
      <c r="Z51" s="60"/>
      <c r="AA51" s="60"/>
      <c r="AB51" s="60"/>
      <c r="AC51" s="60"/>
      <c r="AD51" s="60"/>
      <c r="AE51" s="60"/>
    </row>
    <row r="53" spans="1:3" ht="13.5">
      <c r="A53" s="216" t="s">
        <v>151</v>
      </c>
      <c r="B53" s="5"/>
      <c r="C53"/>
    </row>
    <row r="54" spans="1:6" ht="12.75">
      <c r="A54" s="1" t="s">
        <v>152</v>
      </c>
      <c r="B54" s="217"/>
      <c r="C54" s="1"/>
      <c r="D54" s="1"/>
      <c r="E54" s="1"/>
      <c r="F54" s="1"/>
    </row>
    <row r="55" spans="1:6" ht="12.75">
      <c r="A55" s="1" t="s">
        <v>192</v>
      </c>
      <c r="B55" s="1"/>
      <c r="C55" s="1"/>
      <c r="D55" s="1"/>
      <c r="E55" s="1"/>
      <c r="F55" s="1"/>
    </row>
    <row r="56" spans="1:6" ht="13.5">
      <c r="A56" s="145" t="s">
        <v>185</v>
      </c>
      <c r="B56" s="218"/>
      <c r="C56" s="218"/>
      <c r="D56" s="218"/>
      <c r="E56" s="218"/>
      <c r="F56" s="218"/>
    </row>
    <row r="57" spans="1:4" ht="15">
      <c r="A57" s="144" t="s">
        <v>186</v>
      </c>
      <c r="B57" s="144"/>
      <c r="C57" s="144"/>
      <c r="D57" s="219"/>
    </row>
    <row r="58" spans="3:4" ht="14.25" thickBot="1">
      <c r="C58" s="370" t="s">
        <v>211</v>
      </c>
      <c r="D58" s="371"/>
    </row>
    <row r="59" spans="2:4" ht="13.5">
      <c r="B59" s="230" t="s">
        <v>187</v>
      </c>
      <c r="C59" s="381">
        <v>0.294</v>
      </c>
      <c r="D59" s="231"/>
    </row>
    <row r="60" spans="2:4" ht="13.5">
      <c r="B60" s="230" t="s">
        <v>188</v>
      </c>
      <c r="C60" s="382">
        <v>0.314</v>
      </c>
      <c r="D60" s="231"/>
    </row>
    <row r="61" spans="1:4" ht="13.5">
      <c r="A61" s="387" t="s">
        <v>205</v>
      </c>
      <c r="B61" s="387"/>
      <c r="C61" s="382">
        <v>0.116</v>
      </c>
      <c r="D61" s="231"/>
    </row>
    <row r="62" spans="2:4" ht="13.5">
      <c r="B62" s="230"/>
      <c r="C62" s="382"/>
      <c r="D62" s="231"/>
    </row>
  </sheetData>
  <sheetProtection password="CFCA" sheet="1" objects="1" scenarios="1"/>
  <mergeCells count="19">
    <mergeCell ref="H11:I11"/>
    <mergeCell ref="K5:P5"/>
    <mergeCell ref="K11:L11"/>
    <mergeCell ref="AF13:AF14"/>
    <mergeCell ref="K51:N51"/>
    <mergeCell ref="Q11:R11"/>
    <mergeCell ref="S11:T11"/>
    <mergeCell ref="W11:X11"/>
    <mergeCell ref="AC11:AD11"/>
    <mergeCell ref="A61:B61"/>
    <mergeCell ref="K10:AD10"/>
    <mergeCell ref="U11:V11"/>
    <mergeCell ref="O11:P11"/>
    <mergeCell ref="A3:AF3"/>
    <mergeCell ref="A4:AF4"/>
    <mergeCell ref="K9:AD9"/>
    <mergeCell ref="Y11:Z11"/>
    <mergeCell ref="M11:N11"/>
    <mergeCell ref="AA11:AB11"/>
  </mergeCells>
  <conditionalFormatting sqref="AE15:AE49">
    <cfRule type="cellIs" priority="21" dxfId="0" operator="greaterThan" stopIfTrue="1">
      <formula>1</formula>
    </cfRule>
    <cfRule type="cellIs" priority="22" dxfId="0" operator="greaterThan" stopIfTrue="1">
      <formula>1.1</formula>
    </cfRule>
    <cfRule type="cellIs" priority="23" dxfId="10" operator="greaterThan" stopIfTrue="1">
      <formula>1</formula>
    </cfRule>
    <cfRule type="cellIs" priority="24" dxfId="17" operator="greaterThan" stopIfTrue="1">
      <formula>1.1</formula>
    </cfRule>
    <cfRule type="cellIs" priority="25" dxfId="17" operator="greaterThan" stopIfTrue="1">
      <formula>1.1</formula>
    </cfRule>
    <cfRule type="cellIs" priority="26" dxfId="18" operator="greaterThan" stopIfTrue="1">
      <formula>1</formula>
    </cfRule>
    <cfRule type="cellIs" priority="27" dxfId="0" operator="greaterThan" stopIfTrue="1">
      <formula>100</formula>
    </cfRule>
    <cfRule type="cellIs" priority="28" dxfId="10" operator="greaterThan" stopIfTrue="1">
      <formula>100</formula>
    </cfRule>
    <cfRule type="cellIs" priority="30" dxfId="0" operator="greaterThan" stopIfTrue="1">
      <formula>1</formula>
    </cfRule>
    <cfRule type="cellIs" priority="31" dxfId="0" operator="greaterThan" stopIfTrue="1">
      <formula>100</formula>
    </cfRule>
  </conditionalFormatting>
  <conditionalFormatting sqref="AF9">
    <cfRule type="cellIs" priority="42" dxfId="0" operator="greaterThan" stopIfTrue="1">
      <formula>$AD$15098</formula>
    </cfRule>
  </conditionalFormatting>
  <conditionalFormatting sqref="AE14">
    <cfRule type="cellIs" priority="1" dxfId="0" operator="greaterThan" stopIfTrue="1">
      <formula>1</formula>
    </cfRule>
    <cfRule type="cellIs" priority="2" dxfId="0" operator="greaterThan" stopIfTrue="1">
      <formula>1.1</formula>
    </cfRule>
    <cfRule type="cellIs" priority="3" dxfId="10" operator="greaterThan" stopIfTrue="1">
      <formula>1</formula>
    </cfRule>
    <cfRule type="cellIs" priority="4" dxfId="17" operator="greaterThan" stopIfTrue="1">
      <formula>1.1</formula>
    </cfRule>
    <cfRule type="cellIs" priority="5" dxfId="17" operator="greaterThan" stopIfTrue="1">
      <formula>1.1</formula>
    </cfRule>
    <cfRule type="cellIs" priority="6" dxfId="18" operator="greaterThan" stopIfTrue="1">
      <formula>1</formula>
    </cfRule>
    <cfRule type="cellIs" priority="7" dxfId="0" operator="greaterThan" stopIfTrue="1">
      <formula>100</formula>
    </cfRule>
    <cfRule type="cellIs" priority="8" dxfId="10" operator="greaterThan" stopIfTrue="1">
      <formula>100</formula>
    </cfRule>
    <cfRule type="cellIs" priority="9" dxfId="0" operator="greaterThan" stopIfTrue="1">
      <formula>1</formula>
    </cfRule>
    <cfRule type="cellIs" priority="10" dxfId="0" operator="greaterThan" stopIfTrue="1">
      <formula>100</formula>
    </cfRule>
  </conditionalFormatting>
  <dataValidations count="2">
    <dataValidation type="decimal" showInputMessage="1" showErrorMessage="1" promptTitle="Effort %" prompt="Do not exceed 100%" errorTitle="Effort %" error="Effort % can not exceed 100%" sqref="F14:F49">
      <formula1>0</formula1>
      <formula2>1</formula2>
    </dataValidation>
    <dataValidation type="whole" allowBlank="1" showInputMessage="1" showErrorMessage="1" prompt="The current NIH Salary Cap is $212,100. The effective date is 1/1/2023." errorTitle="NIH Salary Cap" error="Use NIH Salary Cap of $212,100. The effective date is 1/1/2023." sqref="E14:E49">
      <formula1>0</formula1>
      <formula2>212100</formula2>
    </dataValidation>
  </dataValidations>
  <printOptions gridLines="1"/>
  <pageMargins left="0.5" right="0.5" top="0.75" bottom="1" header="0.5" footer="0.5"/>
  <pageSetup fitToHeight="1" fitToWidth="1" horizontalDpi="600" verticalDpi="600" orientation="landscape" paperSize="5" scale="53" r:id="rId1"/>
  <headerFooter alignWithMargins="0">
    <oddHeader>&amp;R&amp;"Arial,Bold"
</oddHeader>
    <oddFooter>&amp;LPrinted:&amp;D&amp;C&amp;F
&amp;A&amp;R&amp;"Tahoma,Regular"&amp;9 10 Services FY 2023
Service Center Rate Cal Worksheet
Revised 4/28/22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H58"/>
  <sheetViews>
    <sheetView zoomScalePageLayoutView="0" workbookViewId="0" topLeftCell="A1">
      <selection activeCell="A3" sqref="A3:Y3"/>
    </sheetView>
  </sheetViews>
  <sheetFormatPr defaultColWidth="9.140625" defaultRowHeight="12.75"/>
  <cols>
    <col min="1" max="1" width="29.421875" style="0" customWidth="1"/>
    <col min="2" max="2" width="15.7109375" style="0" customWidth="1"/>
    <col min="3" max="3" width="11.28125" style="0" bestFit="1" customWidth="1"/>
    <col min="4" max="4" width="9.8515625" style="0" bestFit="1" customWidth="1"/>
    <col min="5" max="5" width="6.28125" style="0" customWidth="1"/>
    <col min="6" max="6" width="9.8515625" style="0" bestFit="1" customWidth="1"/>
    <col min="7" max="7" width="6.28125" style="0" customWidth="1"/>
    <col min="8" max="8" width="9.8515625" style="0" bestFit="1" customWidth="1"/>
    <col min="9" max="9" width="5.140625" style="0" bestFit="1" customWidth="1"/>
    <col min="10" max="10" width="9.8515625" style="0" bestFit="1" customWidth="1"/>
    <col min="11" max="11" width="5.140625" style="0" bestFit="1" customWidth="1"/>
    <col min="12" max="12" width="9.8515625" style="0" customWidth="1"/>
    <col min="13" max="13" width="5.140625" style="0" bestFit="1" customWidth="1"/>
    <col min="14" max="14" width="9.8515625" style="0" bestFit="1" customWidth="1"/>
    <col min="15" max="15" width="5.140625" style="0" bestFit="1" customWidth="1"/>
    <col min="16" max="16" width="9.8515625" style="0" bestFit="1" customWidth="1"/>
    <col min="17" max="17" width="5.140625" style="0" bestFit="1" customWidth="1"/>
    <col min="18" max="18" width="9.8515625" style="0" bestFit="1" customWidth="1"/>
    <col min="19" max="19" width="5.7109375" style="0" customWidth="1"/>
    <col min="20" max="20" width="9.8515625" style="0" bestFit="1" customWidth="1"/>
    <col min="21" max="21" width="5.7109375" style="0" bestFit="1" customWidth="1"/>
    <col min="22" max="22" width="10.8515625" style="0" bestFit="1" customWidth="1"/>
    <col min="23" max="23" width="5.7109375" style="0" customWidth="1"/>
    <col min="24" max="24" width="6.28125" style="0" customWidth="1"/>
    <col min="25" max="25" width="18.421875" style="0" customWidth="1"/>
  </cols>
  <sheetData>
    <row r="1" spans="1:24" ht="15">
      <c r="A1" s="93" t="s">
        <v>143</v>
      </c>
      <c r="B1" s="273">
        <f>'Salary and Wage'!B1</f>
        <v>0</v>
      </c>
      <c r="C1" s="270"/>
      <c r="D1" s="5"/>
      <c r="E1" s="93" t="s">
        <v>142</v>
      </c>
      <c r="F1" s="271">
        <f>'Salary and Wage'!F1</f>
        <v>0</v>
      </c>
      <c r="G1" s="271"/>
      <c r="H1" s="153"/>
      <c r="I1" s="153"/>
      <c r="J1" s="153"/>
      <c r="K1" s="153"/>
      <c r="L1" s="153"/>
      <c r="M1" s="153"/>
      <c r="N1" s="153"/>
      <c r="O1" s="153"/>
      <c r="P1" s="153"/>
      <c r="Q1" s="153"/>
      <c r="R1" s="153"/>
      <c r="S1" s="153"/>
      <c r="T1" s="153"/>
      <c r="U1" s="153"/>
      <c r="V1" s="153"/>
      <c r="W1" s="153"/>
      <c r="X1" s="152"/>
    </row>
    <row r="2" spans="1:23" ht="15" customHeight="1">
      <c r="A2" s="93"/>
      <c r="B2" s="2"/>
      <c r="C2" s="2"/>
      <c r="D2" s="5"/>
      <c r="E2" s="93"/>
      <c r="F2" s="2"/>
      <c r="G2" s="2"/>
      <c r="H2" s="2"/>
      <c r="I2" s="2"/>
      <c r="J2" s="2"/>
      <c r="K2" s="2"/>
      <c r="L2" s="2"/>
      <c r="M2" s="2"/>
      <c r="N2" s="2"/>
      <c r="O2" s="2"/>
      <c r="P2" s="2"/>
      <c r="Q2" s="2"/>
      <c r="R2" s="2"/>
      <c r="S2" s="2"/>
      <c r="T2" s="2"/>
      <c r="U2" s="2"/>
      <c r="V2" s="2"/>
      <c r="W2" s="2"/>
    </row>
    <row r="3" spans="1:28" s="8" customFormat="1" ht="31.5">
      <c r="A3" s="383" t="s">
        <v>146</v>
      </c>
      <c r="B3" s="383"/>
      <c r="C3" s="383"/>
      <c r="D3" s="383"/>
      <c r="E3" s="383"/>
      <c r="F3" s="383"/>
      <c r="G3" s="383"/>
      <c r="H3" s="383"/>
      <c r="I3" s="383"/>
      <c r="J3" s="383"/>
      <c r="K3" s="383"/>
      <c r="L3" s="383"/>
      <c r="M3" s="383"/>
      <c r="N3" s="383"/>
      <c r="O3" s="383"/>
      <c r="P3" s="383"/>
      <c r="Q3" s="383"/>
      <c r="R3" s="383"/>
      <c r="S3" s="383"/>
      <c r="T3" s="383"/>
      <c r="U3" s="383"/>
      <c r="V3" s="383"/>
      <c r="W3" s="383"/>
      <c r="X3" s="383"/>
      <c r="Y3" s="383"/>
      <c r="Z3" s="20"/>
      <c r="AA3" s="20"/>
      <c r="AB3" s="20"/>
    </row>
    <row r="4" spans="1:28" s="23" customFormat="1" ht="17.25">
      <c r="A4" s="384" t="s">
        <v>99</v>
      </c>
      <c r="B4" s="384"/>
      <c r="C4" s="384"/>
      <c r="D4" s="384"/>
      <c r="E4" s="384"/>
      <c r="F4" s="384"/>
      <c r="G4" s="384"/>
      <c r="H4" s="384"/>
      <c r="I4" s="384"/>
      <c r="J4" s="384"/>
      <c r="K4" s="384"/>
      <c r="L4" s="384"/>
      <c r="M4" s="384"/>
      <c r="N4" s="384"/>
      <c r="O4" s="384"/>
      <c r="P4" s="384"/>
      <c r="Q4" s="384"/>
      <c r="R4" s="384"/>
      <c r="S4" s="384"/>
      <c r="T4" s="384"/>
      <c r="U4" s="384"/>
      <c r="V4" s="384"/>
      <c r="W4" s="384"/>
      <c r="X4" s="384"/>
      <c r="Y4" s="384"/>
      <c r="Z4" s="22"/>
      <c r="AA4" s="22"/>
      <c r="AB4" s="22"/>
    </row>
    <row r="5" spans="1:28" s="23" customFormat="1" ht="17.25">
      <c r="A5" s="22"/>
      <c r="B5" s="22"/>
      <c r="C5" s="22"/>
      <c r="D5" s="22"/>
      <c r="E5" s="22"/>
      <c r="F5" s="22"/>
      <c r="G5" s="22"/>
      <c r="H5" s="22"/>
      <c r="I5" s="384" t="s">
        <v>210</v>
      </c>
      <c r="J5" s="384"/>
      <c r="K5" s="384"/>
      <c r="L5" s="384"/>
      <c r="M5" s="384"/>
      <c r="N5" s="22"/>
      <c r="O5" s="22"/>
      <c r="P5" s="22"/>
      <c r="Q5" s="22"/>
      <c r="R5" s="22"/>
      <c r="S5" s="22"/>
      <c r="T5" s="22"/>
      <c r="U5" s="22"/>
      <c r="V5" s="22"/>
      <c r="W5" s="22"/>
      <c r="X5" s="22"/>
      <c r="Y5" s="22"/>
      <c r="Z5" s="22"/>
      <c r="AA5" s="22"/>
      <c r="AB5" s="22"/>
    </row>
    <row r="6" spans="1:28" s="23" customFormat="1" ht="17.25">
      <c r="A6" s="22"/>
      <c r="B6" s="22"/>
      <c r="C6" s="22"/>
      <c r="D6" s="22"/>
      <c r="E6" s="22"/>
      <c r="F6" s="283"/>
      <c r="G6" s="22"/>
      <c r="H6" s="22"/>
      <c r="I6" s="22"/>
      <c r="J6" s="22"/>
      <c r="K6" s="22"/>
      <c r="L6" s="22"/>
      <c r="M6" s="22"/>
      <c r="N6" s="22"/>
      <c r="O6" s="22"/>
      <c r="P6" s="22"/>
      <c r="Q6" s="22"/>
      <c r="R6" s="22"/>
      <c r="S6" s="22"/>
      <c r="T6" s="22"/>
      <c r="U6" s="22"/>
      <c r="V6" s="22"/>
      <c r="W6" s="22"/>
      <c r="X6" s="22"/>
      <c r="Y6" s="22"/>
      <c r="Z6" s="22"/>
      <c r="AA6" s="22"/>
      <c r="AB6" s="22"/>
    </row>
    <row r="7" spans="1:34" s="23" customFormat="1" ht="17.25">
      <c r="A7" s="335"/>
      <c r="B7" s="21" t="s">
        <v>191</v>
      </c>
      <c r="C7" s="22"/>
      <c r="D7" s="22"/>
      <c r="E7" s="22"/>
      <c r="F7" s="21"/>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row>
    <row r="8" spans="1:28" s="23" customFormat="1" ht="18" thickBot="1">
      <c r="A8" s="22"/>
      <c r="B8" s="22"/>
      <c r="C8" s="22"/>
      <c r="D8" s="103"/>
      <c r="E8" s="103"/>
      <c r="F8" s="103"/>
      <c r="G8" s="103"/>
      <c r="H8" s="103"/>
      <c r="I8" s="103"/>
      <c r="J8" s="103"/>
      <c r="K8" s="103"/>
      <c r="L8" s="103"/>
      <c r="M8" s="103"/>
      <c r="N8" s="103"/>
      <c r="O8" s="103"/>
      <c r="P8" s="103"/>
      <c r="Q8" s="103"/>
      <c r="R8" s="103"/>
      <c r="S8" s="103"/>
      <c r="T8" s="103"/>
      <c r="U8" s="103"/>
      <c r="V8" s="103"/>
      <c r="W8" s="103"/>
      <c r="X8" s="103"/>
      <c r="Y8" s="22"/>
      <c r="Z8" s="22"/>
      <c r="AA8" s="22"/>
      <c r="AB8" s="22"/>
    </row>
    <row r="9" spans="1:25" s="8" customFormat="1" ht="12.75">
      <c r="A9" s="150"/>
      <c r="B9" s="369"/>
      <c r="C9" s="150"/>
      <c r="D9" s="395" t="s">
        <v>56</v>
      </c>
      <c r="E9" s="396"/>
      <c r="F9" s="396"/>
      <c r="G9" s="396"/>
      <c r="H9" s="396"/>
      <c r="I9" s="396"/>
      <c r="J9" s="396"/>
      <c r="K9" s="396"/>
      <c r="L9" s="396"/>
      <c r="M9" s="396"/>
      <c r="N9" s="396"/>
      <c r="O9" s="396"/>
      <c r="P9" s="396"/>
      <c r="Q9" s="396"/>
      <c r="R9" s="396"/>
      <c r="S9" s="396"/>
      <c r="T9" s="396"/>
      <c r="U9" s="396"/>
      <c r="V9" s="396"/>
      <c r="W9" s="396"/>
      <c r="X9" s="222"/>
      <c r="Y9" s="28"/>
    </row>
    <row r="10" spans="1:25" s="8" customFormat="1" ht="12.75">
      <c r="A10" s="220"/>
      <c r="B10" s="201"/>
      <c r="C10" s="220"/>
      <c r="D10" s="388" t="s">
        <v>112</v>
      </c>
      <c r="E10" s="389"/>
      <c r="F10" s="389"/>
      <c r="G10" s="389"/>
      <c r="H10" s="389"/>
      <c r="I10" s="389"/>
      <c r="J10" s="389"/>
      <c r="K10" s="389"/>
      <c r="L10" s="389"/>
      <c r="M10" s="389"/>
      <c r="N10" s="389"/>
      <c r="O10" s="389"/>
      <c r="P10" s="389"/>
      <c r="Q10" s="389"/>
      <c r="R10" s="389"/>
      <c r="S10" s="389"/>
      <c r="T10" s="389"/>
      <c r="U10" s="389"/>
      <c r="V10" s="389"/>
      <c r="W10" s="390"/>
      <c r="X10" s="221"/>
      <c r="Y10" s="170"/>
    </row>
    <row r="11" spans="1:25" s="8" customFormat="1" ht="49.5" customHeight="1" thickBot="1">
      <c r="A11" s="220"/>
      <c r="B11" s="201"/>
      <c r="C11" s="220"/>
      <c r="D11" s="393">
        <f>'Forecasted Usage'!B14</f>
        <v>0</v>
      </c>
      <c r="E11" s="394"/>
      <c r="F11" s="393">
        <f>'Forecasted Usage'!B15</f>
        <v>0</v>
      </c>
      <c r="G11" s="394"/>
      <c r="H11" s="393">
        <f>'Forecasted Usage'!B16</f>
        <v>0</v>
      </c>
      <c r="I11" s="394"/>
      <c r="J11" s="391">
        <f>'Forecasted Usage'!B17</f>
        <v>0</v>
      </c>
      <c r="K11" s="392"/>
      <c r="L11" s="391">
        <f>'Forecasted Usage'!B18</f>
        <v>0</v>
      </c>
      <c r="M11" s="392"/>
      <c r="N11" s="391">
        <f>'Forecasted Usage'!B19</f>
        <v>0</v>
      </c>
      <c r="O11" s="392"/>
      <c r="P11" s="391">
        <f>'Forecasted Usage'!B20</f>
        <v>0</v>
      </c>
      <c r="Q11" s="392"/>
      <c r="R11" s="391">
        <f>'Forecasted Usage'!B21</f>
        <v>0</v>
      </c>
      <c r="S11" s="392"/>
      <c r="T11" s="391">
        <f>'Forecasted Usage'!B22</f>
        <v>0</v>
      </c>
      <c r="U11" s="392"/>
      <c r="V11" s="402">
        <f>'Forecasted Usage'!B23</f>
        <v>0</v>
      </c>
      <c r="W11" s="402"/>
      <c r="X11" s="215"/>
      <c r="Y11" s="170"/>
    </row>
    <row r="12" spans="1:25" s="8" customFormat="1" ht="27" thickBot="1">
      <c r="A12" s="151" t="s">
        <v>100</v>
      </c>
      <c r="B12" s="50" t="s">
        <v>208</v>
      </c>
      <c r="C12" s="104" t="s">
        <v>0</v>
      </c>
      <c r="D12" s="123" t="s">
        <v>162</v>
      </c>
      <c r="E12" s="157" t="s">
        <v>57</v>
      </c>
      <c r="F12" s="124" t="s">
        <v>163</v>
      </c>
      <c r="G12" s="157" t="s">
        <v>57</v>
      </c>
      <c r="H12" s="158" t="s">
        <v>164</v>
      </c>
      <c r="I12" s="135" t="s">
        <v>57</v>
      </c>
      <c r="J12" s="159" t="s">
        <v>168</v>
      </c>
      <c r="K12" s="135" t="s">
        <v>57</v>
      </c>
      <c r="L12" s="158" t="s">
        <v>169</v>
      </c>
      <c r="M12" s="135" t="s">
        <v>57</v>
      </c>
      <c r="N12" s="158" t="s">
        <v>175</v>
      </c>
      <c r="O12" s="135" t="s">
        <v>57</v>
      </c>
      <c r="P12" s="158" t="s">
        <v>176</v>
      </c>
      <c r="Q12" s="135" t="s">
        <v>57</v>
      </c>
      <c r="R12" s="158" t="s">
        <v>177</v>
      </c>
      <c r="S12" s="135" t="s">
        <v>57</v>
      </c>
      <c r="T12" s="158" t="s">
        <v>178</v>
      </c>
      <c r="U12" s="135" t="s">
        <v>57</v>
      </c>
      <c r="V12" s="158" t="s">
        <v>174</v>
      </c>
      <c r="W12" s="362" t="s">
        <v>57</v>
      </c>
      <c r="X12" s="363" t="s">
        <v>78</v>
      </c>
      <c r="Y12" s="16" t="s">
        <v>59</v>
      </c>
    </row>
    <row r="13" spans="1:25" s="18" customFormat="1" ht="9.75">
      <c r="A13" s="186" t="s">
        <v>92</v>
      </c>
      <c r="B13" s="175"/>
      <c r="C13" s="187"/>
      <c r="D13" s="55"/>
      <c r="E13" s="188"/>
      <c r="F13" s="55"/>
      <c r="G13" s="178"/>
      <c r="H13" s="179"/>
      <c r="I13" s="178"/>
      <c r="J13" s="56"/>
      <c r="K13" s="178"/>
      <c r="L13" s="179"/>
      <c r="M13" s="178"/>
      <c r="N13" s="179"/>
      <c r="O13" s="178"/>
      <c r="P13" s="179"/>
      <c r="Q13" s="178"/>
      <c r="R13" s="179"/>
      <c r="S13" s="178"/>
      <c r="T13" s="179"/>
      <c r="U13" s="178"/>
      <c r="V13" s="179"/>
      <c r="W13" s="56"/>
      <c r="X13" s="365"/>
      <c r="Y13" s="403" t="s">
        <v>206</v>
      </c>
    </row>
    <row r="14" spans="1:25" s="18" customFormat="1" ht="11.25">
      <c r="A14" s="174" t="s">
        <v>77</v>
      </c>
      <c r="B14" s="288" t="s">
        <v>209</v>
      </c>
      <c r="C14" s="234">
        <v>5000</v>
      </c>
      <c r="D14" s="111">
        <f>C14*E14</f>
        <v>5000</v>
      </c>
      <c r="E14" s="178">
        <v>1</v>
      </c>
      <c r="F14" s="111">
        <f>C14*G14</f>
        <v>0</v>
      </c>
      <c r="G14" s="178">
        <v>0</v>
      </c>
      <c r="H14" s="236">
        <f>C14*I14</f>
        <v>0</v>
      </c>
      <c r="I14" s="178">
        <v>0</v>
      </c>
      <c r="J14" s="236">
        <f>C14*K14</f>
        <v>0</v>
      </c>
      <c r="K14" s="178">
        <v>0</v>
      </c>
      <c r="L14" s="236">
        <f>C14*M14</f>
        <v>0</v>
      </c>
      <c r="M14" s="178">
        <v>0</v>
      </c>
      <c r="N14" s="236">
        <f>C14*O14</f>
        <v>0</v>
      </c>
      <c r="O14" s="178">
        <v>0</v>
      </c>
      <c r="P14" s="236">
        <f>C14*Q14</f>
        <v>0</v>
      </c>
      <c r="Q14" s="178">
        <v>0</v>
      </c>
      <c r="R14" s="236">
        <f>C14*S14</f>
        <v>0</v>
      </c>
      <c r="S14" s="178">
        <v>0</v>
      </c>
      <c r="T14" s="236">
        <f>C14*U14</f>
        <v>0</v>
      </c>
      <c r="U14" s="178">
        <v>0</v>
      </c>
      <c r="V14" s="236">
        <f>C14*W14</f>
        <v>0</v>
      </c>
      <c r="W14" s="56">
        <v>0</v>
      </c>
      <c r="X14" s="366">
        <f>+E14+G14+I14+K14+M14+O14+Q14+S14+U14+W14</f>
        <v>1</v>
      </c>
      <c r="Y14" s="404"/>
    </row>
    <row r="15" spans="1:25" s="18" customFormat="1" ht="12" thickBot="1">
      <c r="A15" s="189" t="s">
        <v>101</v>
      </c>
      <c r="B15" s="289" t="s">
        <v>209</v>
      </c>
      <c r="C15" s="235">
        <v>1200</v>
      </c>
      <c r="D15" s="131">
        <f>C15*E15</f>
        <v>600</v>
      </c>
      <c r="E15" s="185">
        <v>0.5</v>
      </c>
      <c r="F15" s="131">
        <f>C15*G15</f>
        <v>600</v>
      </c>
      <c r="G15" s="185">
        <v>0.5</v>
      </c>
      <c r="H15" s="232">
        <f>C15*I15</f>
        <v>0</v>
      </c>
      <c r="I15" s="185">
        <v>0</v>
      </c>
      <c r="J15" s="232">
        <f>C15*K15</f>
        <v>0</v>
      </c>
      <c r="K15" s="185">
        <v>0</v>
      </c>
      <c r="L15" s="232">
        <f>C15*M15</f>
        <v>0</v>
      </c>
      <c r="M15" s="185">
        <v>0</v>
      </c>
      <c r="N15" s="232">
        <f>C15*O15</f>
        <v>0</v>
      </c>
      <c r="O15" s="185">
        <v>0</v>
      </c>
      <c r="P15" s="232">
        <f>C15*Q15</f>
        <v>0</v>
      </c>
      <c r="Q15" s="185">
        <v>0</v>
      </c>
      <c r="R15" s="232">
        <f>C15*S15</f>
        <v>0</v>
      </c>
      <c r="S15" s="185">
        <v>0</v>
      </c>
      <c r="T15" s="232">
        <f>C15*U15</f>
        <v>0</v>
      </c>
      <c r="U15" s="185">
        <v>0</v>
      </c>
      <c r="V15" s="232">
        <f>C15*W15</f>
        <v>0</v>
      </c>
      <c r="W15" s="364">
        <v>0</v>
      </c>
      <c r="X15" s="374">
        <f aca="true" t="shared" si="0" ref="X15:X49">+E15+G15+I15+K15+M15+O15+Q15+S15+U15+W15</f>
        <v>1</v>
      </c>
      <c r="Y15" s="405"/>
    </row>
    <row r="16" spans="1:25" ht="12.75">
      <c r="A16" s="320"/>
      <c r="B16" s="308"/>
      <c r="C16" s="336"/>
      <c r="D16" s="116">
        <f aca="true" t="shared" si="1" ref="D16:D49">C16*E16</f>
        <v>0</v>
      </c>
      <c r="E16" s="340"/>
      <c r="F16" s="113">
        <f aca="true" t="shared" si="2" ref="F16:F49">$C16*G16</f>
        <v>0</v>
      </c>
      <c r="G16" s="340"/>
      <c r="H16" s="113">
        <f aca="true" t="shared" si="3" ref="H16:H25">$C16*I16</f>
        <v>0</v>
      </c>
      <c r="I16" s="343"/>
      <c r="J16" s="160">
        <f aca="true" t="shared" si="4" ref="J16:J49">$C16*K16</f>
        <v>0</v>
      </c>
      <c r="K16" s="340"/>
      <c r="L16" s="113">
        <f aca="true" t="shared" si="5" ref="L16:L49">$C16*M16</f>
        <v>0</v>
      </c>
      <c r="M16" s="340"/>
      <c r="N16" s="113">
        <f aca="true" t="shared" si="6" ref="N16:N49">$C16*O16</f>
        <v>0</v>
      </c>
      <c r="O16" s="340"/>
      <c r="P16" s="113">
        <f aca="true" t="shared" si="7" ref="P16:P49">$C16*Q16</f>
        <v>0</v>
      </c>
      <c r="Q16" s="340"/>
      <c r="R16" s="113">
        <f aca="true" t="shared" si="8" ref="R16:R49">$C16*S16</f>
        <v>0</v>
      </c>
      <c r="S16" s="340"/>
      <c r="T16" s="113">
        <f aca="true" t="shared" si="9" ref="T16:T49">$C16*U16</f>
        <v>0</v>
      </c>
      <c r="U16" s="340"/>
      <c r="V16" s="113">
        <f aca="true" t="shared" si="10" ref="V16:V49">$C16*W16</f>
        <v>0</v>
      </c>
      <c r="W16" s="340"/>
      <c r="X16" s="178">
        <f>+E16+G16+I16+K16+M16+O16+Q16+S16+U16+W16</f>
        <v>0</v>
      </c>
      <c r="Y16" s="359"/>
    </row>
    <row r="17" spans="1:25" ht="12.75">
      <c r="A17" s="320"/>
      <c r="B17" s="308"/>
      <c r="C17" s="336"/>
      <c r="D17" s="116">
        <f t="shared" si="1"/>
        <v>0</v>
      </c>
      <c r="E17" s="340"/>
      <c r="F17" s="113">
        <f t="shared" si="2"/>
        <v>0</v>
      </c>
      <c r="G17" s="340"/>
      <c r="H17" s="113">
        <f t="shared" si="3"/>
        <v>0</v>
      </c>
      <c r="I17" s="340"/>
      <c r="J17" s="113">
        <f t="shared" si="4"/>
        <v>0</v>
      </c>
      <c r="K17" s="340"/>
      <c r="L17" s="113">
        <f t="shared" si="5"/>
        <v>0</v>
      </c>
      <c r="M17" s="340"/>
      <c r="N17" s="113">
        <f t="shared" si="6"/>
        <v>0</v>
      </c>
      <c r="O17" s="340"/>
      <c r="P17" s="113">
        <f t="shared" si="7"/>
        <v>0</v>
      </c>
      <c r="Q17" s="340"/>
      <c r="R17" s="113">
        <f t="shared" si="8"/>
        <v>0</v>
      </c>
      <c r="S17" s="340"/>
      <c r="T17" s="113">
        <f t="shared" si="9"/>
        <v>0</v>
      </c>
      <c r="U17" s="340"/>
      <c r="V17" s="113">
        <f t="shared" si="10"/>
        <v>0</v>
      </c>
      <c r="W17" s="340"/>
      <c r="X17" s="178">
        <f t="shared" si="0"/>
        <v>0</v>
      </c>
      <c r="Y17" s="359"/>
    </row>
    <row r="18" spans="1:25" ht="12.75">
      <c r="A18" s="320"/>
      <c r="B18" s="308"/>
      <c r="C18" s="336"/>
      <c r="D18" s="116">
        <f t="shared" si="1"/>
        <v>0</v>
      </c>
      <c r="E18" s="340"/>
      <c r="F18" s="113">
        <f t="shared" si="2"/>
        <v>0</v>
      </c>
      <c r="G18" s="340"/>
      <c r="H18" s="113">
        <f t="shared" si="3"/>
        <v>0</v>
      </c>
      <c r="I18" s="340"/>
      <c r="J18" s="113">
        <f t="shared" si="4"/>
        <v>0</v>
      </c>
      <c r="K18" s="340"/>
      <c r="L18" s="113">
        <f t="shared" si="5"/>
        <v>0</v>
      </c>
      <c r="M18" s="340"/>
      <c r="N18" s="113">
        <f t="shared" si="6"/>
        <v>0</v>
      </c>
      <c r="O18" s="340"/>
      <c r="P18" s="113">
        <f t="shared" si="7"/>
        <v>0</v>
      </c>
      <c r="Q18" s="340"/>
      <c r="R18" s="113">
        <f t="shared" si="8"/>
        <v>0</v>
      </c>
      <c r="S18" s="340"/>
      <c r="T18" s="113">
        <f t="shared" si="9"/>
        <v>0</v>
      </c>
      <c r="U18" s="340"/>
      <c r="V18" s="113">
        <f t="shared" si="10"/>
        <v>0</v>
      </c>
      <c r="W18" s="340"/>
      <c r="X18" s="178">
        <f t="shared" si="0"/>
        <v>0</v>
      </c>
      <c r="Y18" s="359"/>
    </row>
    <row r="19" spans="1:25" ht="12.75">
      <c r="A19" s="320"/>
      <c r="B19" s="308"/>
      <c r="C19" s="336"/>
      <c r="D19" s="116">
        <f t="shared" si="1"/>
        <v>0</v>
      </c>
      <c r="E19" s="340"/>
      <c r="F19" s="113">
        <f t="shared" si="2"/>
        <v>0</v>
      </c>
      <c r="G19" s="340"/>
      <c r="H19" s="113">
        <f t="shared" si="3"/>
        <v>0</v>
      </c>
      <c r="I19" s="340"/>
      <c r="J19" s="113">
        <f t="shared" si="4"/>
        <v>0</v>
      </c>
      <c r="K19" s="340"/>
      <c r="L19" s="113">
        <f t="shared" si="5"/>
        <v>0</v>
      </c>
      <c r="M19" s="340"/>
      <c r="N19" s="113">
        <f t="shared" si="6"/>
        <v>0</v>
      </c>
      <c r="O19" s="340"/>
      <c r="P19" s="113">
        <f t="shared" si="7"/>
        <v>0</v>
      </c>
      <c r="Q19" s="340"/>
      <c r="R19" s="113">
        <f t="shared" si="8"/>
        <v>0</v>
      </c>
      <c r="S19" s="340"/>
      <c r="T19" s="113">
        <f t="shared" si="9"/>
        <v>0</v>
      </c>
      <c r="U19" s="340"/>
      <c r="V19" s="113">
        <f t="shared" si="10"/>
        <v>0</v>
      </c>
      <c r="W19" s="340"/>
      <c r="X19" s="178">
        <f t="shared" si="0"/>
        <v>0</v>
      </c>
      <c r="Y19" s="359"/>
    </row>
    <row r="20" spans="1:25" ht="12.75">
      <c r="A20" s="320"/>
      <c r="B20" s="308"/>
      <c r="C20" s="336"/>
      <c r="D20" s="116">
        <f t="shared" si="1"/>
        <v>0</v>
      </c>
      <c r="E20" s="340"/>
      <c r="F20" s="113">
        <f t="shared" si="2"/>
        <v>0</v>
      </c>
      <c r="G20" s="340"/>
      <c r="H20" s="113">
        <f t="shared" si="3"/>
        <v>0</v>
      </c>
      <c r="I20" s="340"/>
      <c r="J20" s="113">
        <f t="shared" si="4"/>
        <v>0</v>
      </c>
      <c r="K20" s="340"/>
      <c r="L20" s="113">
        <f t="shared" si="5"/>
        <v>0</v>
      </c>
      <c r="M20" s="340"/>
      <c r="N20" s="113">
        <f t="shared" si="6"/>
        <v>0</v>
      </c>
      <c r="O20" s="340"/>
      <c r="P20" s="113">
        <f t="shared" si="7"/>
        <v>0</v>
      </c>
      <c r="Q20" s="340"/>
      <c r="R20" s="113">
        <f t="shared" si="8"/>
        <v>0</v>
      </c>
      <c r="S20" s="340"/>
      <c r="T20" s="113">
        <f t="shared" si="9"/>
        <v>0</v>
      </c>
      <c r="U20" s="340"/>
      <c r="V20" s="113">
        <f t="shared" si="10"/>
        <v>0</v>
      </c>
      <c r="W20" s="340"/>
      <c r="X20" s="178">
        <f t="shared" si="0"/>
        <v>0</v>
      </c>
      <c r="Y20" s="359"/>
    </row>
    <row r="21" spans="1:25" ht="12.75">
      <c r="A21" s="337"/>
      <c r="B21" s="308"/>
      <c r="C21" s="336"/>
      <c r="D21" s="116">
        <f t="shared" si="1"/>
        <v>0</v>
      </c>
      <c r="E21" s="340"/>
      <c r="F21" s="113">
        <f t="shared" si="2"/>
        <v>0</v>
      </c>
      <c r="G21" s="340"/>
      <c r="H21" s="113">
        <f t="shared" si="3"/>
        <v>0</v>
      </c>
      <c r="I21" s="340"/>
      <c r="J21" s="113">
        <f t="shared" si="4"/>
        <v>0</v>
      </c>
      <c r="K21" s="340"/>
      <c r="L21" s="113">
        <f t="shared" si="5"/>
        <v>0</v>
      </c>
      <c r="M21" s="340"/>
      <c r="N21" s="113">
        <f t="shared" si="6"/>
        <v>0</v>
      </c>
      <c r="O21" s="340"/>
      <c r="P21" s="113">
        <f t="shared" si="7"/>
        <v>0</v>
      </c>
      <c r="Q21" s="340"/>
      <c r="R21" s="113">
        <f t="shared" si="8"/>
        <v>0</v>
      </c>
      <c r="S21" s="340"/>
      <c r="T21" s="113">
        <f t="shared" si="9"/>
        <v>0</v>
      </c>
      <c r="U21" s="340"/>
      <c r="V21" s="113">
        <f t="shared" si="10"/>
        <v>0</v>
      </c>
      <c r="W21" s="340"/>
      <c r="X21" s="178">
        <f t="shared" si="0"/>
        <v>0</v>
      </c>
      <c r="Y21" s="277"/>
    </row>
    <row r="22" spans="1:25" ht="12.75">
      <c r="A22" s="337"/>
      <c r="B22" s="308"/>
      <c r="C22" s="336"/>
      <c r="D22" s="116">
        <f t="shared" si="1"/>
        <v>0</v>
      </c>
      <c r="E22" s="340"/>
      <c r="F22" s="113">
        <f t="shared" si="2"/>
        <v>0</v>
      </c>
      <c r="G22" s="340"/>
      <c r="H22" s="113">
        <f t="shared" si="3"/>
        <v>0</v>
      </c>
      <c r="I22" s="340"/>
      <c r="J22" s="113">
        <f t="shared" si="4"/>
        <v>0</v>
      </c>
      <c r="K22" s="340"/>
      <c r="L22" s="113">
        <f t="shared" si="5"/>
        <v>0</v>
      </c>
      <c r="M22" s="340"/>
      <c r="N22" s="113">
        <f t="shared" si="6"/>
        <v>0</v>
      </c>
      <c r="O22" s="340"/>
      <c r="P22" s="113">
        <f t="shared" si="7"/>
        <v>0</v>
      </c>
      <c r="Q22" s="340"/>
      <c r="R22" s="113">
        <f t="shared" si="8"/>
        <v>0</v>
      </c>
      <c r="S22" s="340"/>
      <c r="T22" s="113">
        <f t="shared" si="9"/>
        <v>0</v>
      </c>
      <c r="U22" s="340"/>
      <c r="V22" s="113">
        <f t="shared" si="10"/>
        <v>0</v>
      </c>
      <c r="W22" s="340"/>
      <c r="X22" s="178">
        <f t="shared" si="0"/>
        <v>0</v>
      </c>
      <c r="Y22" s="277"/>
    </row>
    <row r="23" spans="1:25" ht="12.75">
      <c r="A23" s="337"/>
      <c r="B23" s="308"/>
      <c r="C23" s="336"/>
      <c r="D23" s="116">
        <f t="shared" si="1"/>
        <v>0</v>
      </c>
      <c r="E23" s="340"/>
      <c r="F23" s="113">
        <f t="shared" si="2"/>
        <v>0</v>
      </c>
      <c r="G23" s="340"/>
      <c r="H23" s="113">
        <f t="shared" si="3"/>
        <v>0</v>
      </c>
      <c r="I23" s="340"/>
      <c r="J23" s="113">
        <f t="shared" si="4"/>
        <v>0</v>
      </c>
      <c r="K23" s="340"/>
      <c r="L23" s="113">
        <f t="shared" si="5"/>
        <v>0</v>
      </c>
      <c r="M23" s="340"/>
      <c r="N23" s="113">
        <f t="shared" si="6"/>
        <v>0</v>
      </c>
      <c r="O23" s="340"/>
      <c r="P23" s="113">
        <f t="shared" si="7"/>
        <v>0</v>
      </c>
      <c r="Q23" s="340"/>
      <c r="R23" s="113">
        <f t="shared" si="8"/>
        <v>0</v>
      </c>
      <c r="S23" s="340"/>
      <c r="T23" s="113">
        <f t="shared" si="9"/>
        <v>0</v>
      </c>
      <c r="U23" s="340"/>
      <c r="V23" s="113">
        <f t="shared" si="10"/>
        <v>0</v>
      </c>
      <c r="W23" s="340"/>
      <c r="X23" s="178">
        <f t="shared" si="0"/>
        <v>0</v>
      </c>
      <c r="Y23" s="277"/>
    </row>
    <row r="24" spans="1:25" ht="12.75">
      <c r="A24" s="337"/>
      <c r="B24" s="308"/>
      <c r="C24" s="336"/>
      <c r="D24" s="116">
        <f t="shared" si="1"/>
        <v>0</v>
      </c>
      <c r="E24" s="340"/>
      <c r="F24" s="113">
        <f t="shared" si="2"/>
        <v>0</v>
      </c>
      <c r="G24" s="340"/>
      <c r="H24" s="113">
        <f t="shared" si="3"/>
        <v>0</v>
      </c>
      <c r="I24" s="340"/>
      <c r="J24" s="272">
        <f t="shared" si="4"/>
        <v>0</v>
      </c>
      <c r="K24" s="340"/>
      <c r="L24" s="113">
        <f t="shared" si="5"/>
        <v>0</v>
      </c>
      <c r="M24" s="340"/>
      <c r="N24" s="113">
        <f t="shared" si="6"/>
        <v>0</v>
      </c>
      <c r="O24" s="340"/>
      <c r="P24" s="113">
        <f t="shared" si="7"/>
        <v>0</v>
      </c>
      <c r="Q24" s="340"/>
      <c r="R24" s="113">
        <f t="shared" si="8"/>
        <v>0</v>
      </c>
      <c r="S24" s="340"/>
      <c r="T24" s="113">
        <f t="shared" si="9"/>
        <v>0</v>
      </c>
      <c r="U24" s="340"/>
      <c r="V24" s="113">
        <f t="shared" si="10"/>
        <v>0</v>
      </c>
      <c r="W24" s="340"/>
      <c r="X24" s="178">
        <f t="shared" si="0"/>
        <v>0</v>
      </c>
      <c r="Y24" s="277"/>
    </row>
    <row r="25" spans="1:25" ht="12.75">
      <c r="A25" s="320"/>
      <c r="B25" s="308"/>
      <c r="C25" s="338"/>
      <c r="D25" s="116">
        <f t="shared" si="1"/>
        <v>0</v>
      </c>
      <c r="E25" s="341"/>
      <c r="F25" s="113">
        <f t="shared" si="2"/>
        <v>0</v>
      </c>
      <c r="G25" s="341"/>
      <c r="H25" s="113">
        <f t="shared" si="3"/>
        <v>0</v>
      </c>
      <c r="I25" s="340"/>
      <c r="J25" s="113">
        <f t="shared" si="4"/>
        <v>0</v>
      </c>
      <c r="K25" s="340"/>
      <c r="L25" s="113">
        <f t="shared" si="5"/>
        <v>0</v>
      </c>
      <c r="M25" s="340"/>
      <c r="N25" s="113">
        <f t="shared" si="6"/>
        <v>0</v>
      </c>
      <c r="O25" s="340"/>
      <c r="P25" s="113">
        <f t="shared" si="7"/>
        <v>0</v>
      </c>
      <c r="Q25" s="340"/>
      <c r="R25" s="113">
        <f t="shared" si="8"/>
        <v>0</v>
      </c>
      <c r="S25" s="340"/>
      <c r="T25" s="113">
        <f t="shared" si="9"/>
        <v>0</v>
      </c>
      <c r="U25" s="340"/>
      <c r="V25" s="113">
        <f t="shared" si="10"/>
        <v>0</v>
      </c>
      <c r="W25" s="340"/>
      <c r="X25" s="178">
        <f t="shared" si="0"/>
        <v>0</v>
      </c>
      <c r="Y25" s="277"/>
    </row>
    <row r="26" spans="1:25" ht="12.75">
      <c r="A26" s="320"/>
      <c r="B26" s="308"/>
      <c r="C26" s="336"/>
      <c r="D26" s="116">
        <f t="shared" si="1"/>
        <v>0</v>
      </c>
      <c r="E26" s="340"/>
      <c r="F26" s="113">
        <f t="shared" si="2"/>
        <v>0</v>
      </c>
      <c r="G26" s="340"/>
      <c r="H26" s="113">
        <f>$C26*I26</f>
        <v>0</v>
      </c>
      <c r="I26" s="340"/>
      <c r="J26" s="113">
        <f t="shared" si="4"/>
        <v>0</v>
      </c>
      <c r="K26" s="340"/>
      <c r="L26" s="113">
        <f t="shared" si="5"/>
        <v>0</v>
      </c>
      <c r="M26" s="340"/>
      <c r="N26" s="113">
        <f t="shared" si="6"/>
        <v>0</v>
      </c>
      <c r="O26" s="340"/>
      <c r="P26" s="113">
        <f t="shared" si="7"/>
        <v>0</v>
      </c>
      <c r="Q26" s="340"/>
      <c r="R26" s="113">
        <f t="shared" si="8"/>
        <v>0</v>
      </c>
      <c r="S26" s="340"/>
      <c r="T26" s="113">
        <f t="shared" si="9"/>
        <v>0</v>
      </c>
      <c r="U26" s="340"/>
      <c r="V26" s="113">
        <f t="shared" si="10"/>
        <v>0</v>
      </c>
      <c r="W26" s="340"/>
      <c r="X26" s="178">
        <f t="shared" si="0"/>
        <v>0</v>
      </c>
      <c r="Y26" s="277"/>
    </row>
    <row r="27" spans="1:25" ht="12.75">
      <c r="A27" s="320"/>
      <c r="B27" s="308"/>
      <c r="C27" s="336"/>
      <c r="D27" s="116">
        <f t="shared" si="1"/>
        <v>0</v>
      </c>
      <c r="E27" s="340"/>
      <c r="F27" s="113">
        <f t="shared" si="2"/>
        <v>0</v>
      </c>
      <c r="G27" s="340"/>
      <c r="H27" s="113">
        <f aca="true" t="shared" si="11" ref="H27:H45">$C27*I27</f>
        <v>0</v>
      </c>
      <c r="I27" s="340"/>
      <c r="J27" s="113">
        <f t="shared" si="4"/>
        <v>0</v>
      </c>
      <c r="K27" s="340"/>
      <c r="L27" s="113">
        <f t="shared" si="5"/>
        <v>0</v>
      </c>
      <c r="M27" s="340"/>
      <c r="N27" s="113">
        <f t="shared" si="6"/>
        <v>0</v>
      </c>
      <c r="O27" s="340"/>
      <c r="P27" s="113">
        <f t="shared" si="7"/>
        <v>0</v>
      </c>
      <c r="Q27" s="340"/>
      <c r="R27" s="113">
        <f t="shared" si="8"/>
        <v>0</v>
      </c>
      <c r="S27" s="340"/>
      <c r="T27" s="113">
        <f t="shared" si="9"/>
        <v>0</v>
      </c>
      <c r="U27" s="340"/>
      <c r="V27" s="113">
        <f t="shared" si="10"/>
        <v>0</v>
      </c>
      <c r="W27" s="340"/>
      <c r="X27" s="178">
        <f t="shared" si="0"/>
        <v>0</v>
      </c>
      <c r="Y27" s="277"/>
    </row>
    <row r="28" spans="1:25" ht="12.75">
      <c r="A28" s="320"/>
      <c r="B28" s="308"/>
      <c r="C28" s="336"/>
      <c r="D28" s="116">
        <f t="shared" si="1"/>
        <v>0</v>
      </c>
      <c r="E28" s="340"/>
      <c r="F28" s="113">
        <f t="shared" si="2"/>
        <v>0</v>
      </c>
      <c r="G28" s="340"/>
      <c r="H28" s="113">
        <f t="shared" si="11"/>
        <v>0</v>
      </c>
      <c r="I28" s="340"/>
      <c r="J28" s="113">
        <f t="shared" si="4"/>
        <v>0</v>
      </c>
      <c r="K28" s="340"/>
      <c r="L28" s="113">
        <f t="shared" si="5"/>
        <v>0</v>
      </c>
      <c r="M28" s="340"/>
      <c r="N28" s="113">
        <f t="shared" si="6"/>
        <v>0</v>
      </c>
      <c r="O28" s="340"/>
      <c r="P28" s="113">
        <f t="shared" si="7"/>
        <v>0</v>
      </c>
      <c r="Q28" s="340"/>
      <c r="R28" s="113">
        <f t="shared" si="8"/>
        <v>0</v>
      </c>
      <c r="S28" s="340"/>
      <c r="T28" s="113">
        <f t="shared" si="9"/>
        <v>0</v>
      </c>
      <c r="U28" s="340"/>
      <c r="V28" s="113">
        <f t="shared" si="10"/>
        <v>0</v>
      </c>
      <c r="W28" s="340"/>
      <c r="X28" s="178">
        <f t="shared" si="0"/>
        <v>0</v>
      </c>
      <c r="Y28" s="277"/>
    </row>
    <row r="29" spans="1:25" ht="12.75">
      <c r="A29" s="320"/>
      <c r="B29" s="308"/>
      <c r="C29" s="336"/>
      <c r="D29" s="116">
        <f t="shared" si="1"/>
        <v>0</v>
      </c>
      <c r="E29" s="340"/>
      <c r="F29" s="113">
        <f t="shared" si="2"/>
        <v>0</v>
      </c>
      <c r="G29" s="340"/>
      <c r="H29" s="113">
        <f t="shared" si="11"/>
        <v>0</v>
      </c>
      <c r="I29" s="340"/>
      <c r="J29" s="113">
        <f t="shared" si="4"/>
        <v>0</v>
      </c>
      <c r="K29" s="340"/>
      <c r="L29" s="113">
        <f t="shared" si="5"/>
        <v>0</v>
      </c>
      <c r="M29" s="340"/>
      <c r="N29" s="113">
        <f t="shared" si="6"/>
        <v>0</v>
      </c>
      <c r="O29" s="340"/>
      <c r="P29" s="113">
        <f t="shared" si="7"/>
        <v>0</v>
      </c>
      <c r="Q29" s="340"/>
      <c r="R29" s="113">
        <f t="shared" si="8"/>
        <v>0</v>
      </c>
      <c r="S29" s="340"/>
      <c r="T29" s="113">
        <f t="shared" si="9"/>
        <v>0</v>
      </c>
      <c r="U29" s="340"/>
      <c r="V29" s="113">
        <f t="shared" si="10"/>
        <v>0</v>
      </c>
      <c r="W29" s="340"/>
      <c r="X29" s="178">
        <f t="shared" si="0"/>
        <v>0</v>
      </c>
      <c r="Y29" s="277"/>
    </row>
    <row r="30" spans="1:25" ht="12.75">
      <c r="A30" s="320"/>
      <c r="B30" s="308"/>
      <c r="C30" s="336"/>
      <c r="D30" s="116">
        <f t="shared" si="1"/>
        <v>0</v>
      </c>
      <c r="E30" s="340"/>
      <c r="F30" s="113">
        <f t="shared" si="2"/>
        <v>0</v>
      </c>
      <c r="G30" s="340"/>
      <c r="H30" s="113">
        <f t="shared" si="11"/>
        <v>0</v>
      </c>
      <c r="I30" s="340"/>
      <c r="J30" s="113">
        <f t="shared" si="4"/>
        <v>0</v>
      </c>
      <c r="K30" s="340"/>
      <c r="L30" s="113">
        <f t="shared" si="5"/>
        <v>0</v>
      </c>
      <c r="M30" s="340"/>
      <c r="N30" s="113">
        <f t="shared" si="6"/>
        <v>0</v>
      </c>
      <c r="O30" s="340"/>
      <c r="P30" s="113">
        <f t="shared" si="7"/>
        <v>0</v>
      </c>
      <c r="Q30" s="340"/>
      <c r="R30" s="113">
        <f t="shared" si="8"/>
        <v>0</v>
      </c>
      <c r="S30" s="340"/>
      <c r="T30" s="113">
        <f t="shared" si="9"/>
        <v>0</v>
      </c>
      <c r="U30" s="340"/>
      <c r="V30" s="113">
        <f t="shared" si="10"/>
        <v>0</v>
      </c>
      <c r="W30" s="340"/>
      <c r="X30" s="178">
        <f t="shared" si="0"/>
        <v>0</v>
      </c>
      <c r="Y30" s="277"/>
    </row>
    <row r="31" spans="1:25" ht="12.75">
      <c r="A31" s="320"/>
      <c r="B31" s="308"/>
      <c r="C31" s="336"/>
      <c r="D31" s="116">
        <f t="shared" si="1"/>
        <v>0</v>
      </c>
      <c r="E31" s="340"/>
      <c r="F31" s="113">
        <f t="shared" si="2"/>
        <v>0</v>
      </c>
      <c r="G31" s="340"/>
      <c r="H31" s="113">
        <f t="shared" si="11"/>
        <v>0</v>
      </c>
      <c r="I31" s="340"/>
      <c r="J31" s="113">
        <f t="shared" si="4"/>
        <v>0</v>
      </c>
      <c r="K31" s="340"/>
      <c r="L31" s="113">
        <f t="shared" si="5"/>
        <v>0</v>
      </c>
      <c r="M31" s="340"/>
      <c r="N31" s="113">
        <f t="shared" si="6"/>
        <v>0</v>
      </c>
      <c r="O31" s="340"/>
      <c r="P31" s="113">
        <f t="shared" si="7"/>
        <v>0</v>
      </c>
      <c r="Q31" s="340"/>
      <c r="R31" s="113">
        <f t="shared" si="8"/>
        <v>0</v>
      </c>
      <c r="S31" s="340"/>
      <c r="T31" s="113">
        <f t="shared" si="9"/>
        <v>0</v>
      </c>
      <c r="U31" s="340"/>
      <c r="V31" s="113">
        <f t="shared" si="10"/>
        <v>0</v>
      </c>
      <c r="W31" s="340"/>
      <c r="X31" s="178">
        <f t="shared" si="0"/>
        <v>0</v>
      </c>
      <c r="Y31" s="277"/>
    </row>
    <row r="32" spans="1:25" ht="12.75">
      <c r="A32" s="320"/>
      <c r="B32" s="308"/>
      <c r="C32" s="336"/>
      <c r="D32" s="116">
        <f t="shared" si="1"/>
        <v>0</v>
      </c>
      <c r="E32" s="340"/>
      <c r="F32" s="113">
        <f t="shared" si="2"/>
        <v>0</v>
      </c>
      <c r="G32" s="340"/>
      <c r="H32" s="113">
        <f t="shared" si="11"/>
        <v>0</v>
      </c>
      <c r="I32" s="340"/>
      <c r="J32" s="113">
        <f t="shared" si="4"/>
        <v>0</v>
      </c>
      <c r="K32" s="340"/>
      <c r="L32" s="113">
        <f t="shared" si="5"/>
        <v>0</v>
      </c>
      <c r="M32" s="340"/>
      <c r="N32" s="113">
        <f t="shared" si="6"/>
        <v>0</v>
      </c>
      <c r="O32" s="340"/>
      <c r="P32" s="113">
        <f t="shared" si="7"/>
        <v>0</v>
      </c>
      <c r="Q32" s="340"/>
      <c r="R32" s="113">
        <f t="shared" si="8"/>
        <v>0</v>
      </c>
      <c r="S32" s="340"/>
      <c r="T32" s="113">
        <f t="shared" si="9"/>
        <v>0</v>
      </c>
      <c r="U32" s="340"/>
      <c r="V32" s="113">
        <f t="shared" si="10"/>
        <v>0</v>
      </c>
      <c r="W32" s="340"/>
      <c r="X32" s="178">
        <f t="shared" si="0"/>
        <v>0</v>
      </c>
      <c r="Y32" s="277"/>
    </row>
    <row r="33" spans="1:25" ht="12.75">
      <c r="A33" s="320"/>
      <c r="B33" s="308"/>
      <c r="C33" s="336"/>
      <c r="D33" s="116">
        <f t="shared" si="1"/>
        <v>0</v>
      </c>
      <c r="E33" s="340"/>
      <c r="F33" s="113">
        <f t="shared" si="2"/>
        <v>0</v>
      </c>
      <c r="G33" s="340"/>
      <c r="H33" s="113">
        <f t="shared" si="11"/>
        <v>0</v>
      </c>
      <c r="I33" s="340"/>
      <c r="J33" s="113">
        <f t="shared" si="4"/>
        <v>0</v>
      </c>
      <c r="K33" s="340"/>
      <c r="L33" s="113">
        <f t="shared" si="5"/>
        <v>0</v>
      </c>
      <c r="M33" s="340"/>
      <c r="N33" s="113">
        <f t="shared" si="6"/>
        <v>0</v>
      </c>
      <c r="O33" s="340"/>
      <c r="P33" s="113">
        <f t="shared" si="7"/>
        <v>0</v>
      </c>
      <c r="Q33" s="340"/>
      <c r="R33" s="113">
        <f t="shared" si="8"/>
        <v>0</v>
      </c>
      <c r="S33" s="340"/>
      <c r="T33" s="113">
        <f t="shared" si="9"/>
        <v>0</v>
      </c>
      <c r="U33" s="340"/>
      <c r="V33" s="113">
        <f t="shared" si="10"/>
        <v>0</v>
      </c>
      <c r="W33" s="340"/>
      <c r="X33" s="178">
        <f t="shared" si="0"/>
        <v>0</v>
      </c>
      <c r="Y33" s="277"/>
    </row>
    <row r="34" spans="1:25" ht="12.75">
      <c r="A34" s="320"/>
      <c r="B34" s="308"/>
      <c r="C34" s="336"/>
      <c r="D34" s="116">
        <f t="shared" si="1"/>
        <v>0</v>
      </c>
      <c r="E34" s="340"/>
      <c r="F34" s="113">
        <f t="shared" si="2"/>
        <v>0</v>
      </c>
      <c r="G34" s="340"/>
      <c r="H34" s="113">
        <f t="shared" si="11"/>
        <v>0</v>
      </c>
      <c r="I34" s="340"/>
      <c r="J34" s="113">
        <f t="shared" si="4"/>
        <v>0</v>
      </c>
      <c r="K34" s="340"/>
      <c r="L34" s="113">
        <f t="shared" si="5"/>
        <v>0</v>
      </c>
      <c r="M34" s="340"/>
      <c r="N34" s="113">
        <f t="shared" si="6"/>
        <v>0</v>
      </c>
      <c r="O34" s="340"/>
      <c r="P34" s="113">
        <f t="shared" si="7"/>
        <v>0</v>
      </c>
      <c r="Q34" s="340"/>
      <c r="R34" s="113">
        <f t="shared" si="8"/>
        <v>0</v>
      </c>
      <c r="S34" s="340"/>
      <c r="T34" s="113">
        <f t="shared" si="9"/>
        <v>0</v>
      </c>
      <c r="U34" s="340"/>
      <c r="V34" s="113">
        <f t="shared" si="10"/>
        <v>0</v>
      </c>
      <c r="W34" s="340"/>
      <c r="X34" s="178">
        <f t="shared" si="0"/>
        <v>0</v>
      </c>
      <c r="Y34" s="277"/>
    </row>
    <row r="35" spans="1:25" ht="12.75">
      <c r="A35" s="320"/>
      <c r="B35" s="308"/>
      <c r="C35" s="336"/>
      <c r="D35" s="116">
        <f t="shared" si="1"/>
        <v>0</v>
      </c>
      <c r="E35" s="340"/>
      <c r="F35" s="113">
        <f t="shared" si="2"/>
        <v>0</v>
      </c>
      <c r="G35" s="340"/>
      <c r="H35" s="113">
        <f t="shared" si="11"/>
        <v>0</v>
      </c>
      <c r="I35" s="340"/>
      <c r="J35" s="113">
        <f t="shared" si="4"/>
        <v>0</v>
      </c>
      <c r="K35" s="340"/>
      <c r="L35" s="113">
        <f t="shared" si="5"/>
        <v>0</v>
      </c>
      <c r="M35" s="340"/>
      <c r="N35" s="113">
        <f t="shared" si="6"/>
        <v>0</v>
      </c>
      <c r="O35" s="340"/>
      <c r="P35" s="113">
        <f t="shared" si="7"/>
        <v>0</v>
      </c>
      <c r="Q35" s="340"/>
      <c r="R35" s="113">
        <f t="shared" si="8"/>
        <v>0</v>
      </c>
      <c r="S35" s="340"/>
      <c r="T35" s="113">
        <f t="shared" si="9"/>
        <v>0</v>
      </c>
      <c r="U35" s="340"/>
      <c r="V35" s="113">
        <f t="shared" si="10"/>
        <v>0</v>
      </c>
      <c r="W35" s="340"/>
      <c r="X35" s="178">
        <f t="shared" si="0"/>
        <v>0</v>
      </c>
      <c r="Y35" s="277"/>
    </row>
    <row r="36" spans="1:25" ht="12.75">
      <c r="A36" s="320"/>
      <c r="B36" s="308"/>
      <c r="C36" s="336"/>
      <c r="D36" s="116">
        <f t="shared" si="1"/>
        <v>0</v>
      </c>
      <c r="E36" s="340"/>
      <c r="F36" s="113">
        <f t="shared" si="2"/>
        <v>0</v>
      </c>
      <c r="G36" s="340"/>
      <c r="H36" s="113">
        <f t="shared" si="11"/>
        <v>0</v>
      </c>
      <c r="I36" s="340"/>
      <c r="J36" s="113">
        <f t="shared" si="4"/>
        <v>0</v>
      </c>
      <c r="K36" s="340"/>
      <c r="L36" s="113">
        <f t="shared" si="5"/>
        <v>0</v>
      </c>
      <c r="M36" s="340"/>
      <c r="N36" s="113">
        <f t="shared" si="6"/>
        <v>0</v>
      </c>
      <c r="O36" s="340"/>
      <c r="P36" s="113">
        <f t="shared" si="7"/>
        <v>0</v>
      </c>
      <c r="Q36" s="340"/>
      <c r="R36" s="113">
        <f t="shared" si="8"/>
        <v>0</v>
      </c>
      <c r="S36" s="340"/>
      <c r="T36" s="113">
        <f t="shared" si="9"/>
        <v>0</v>
      </c>
      <c r="U36" s="340"/>
      <c r="V36" s="113">
        <f t="shared" si="10"/>
        <v>0</v>
      </c>
      <c r="W36" s="340"/>
      <c r="X36" s="178">
        <f t="shared" si="0"/>
        <v>0</v>
      </c>
      <c r="Y36" s="277"/>
    </row>
    <row r="37" spans="1:25" ht="12.75">
      <c r="A37" s="320"/>
      <c r="B37" s="308"/>
      <c r="C37" s="336"/>
      <c r="D37" s="116">
        <f t="shared" si="1"/>
        <v>0</v>
      </c>
      <c r="E37" s="340"/>
      <c r="F37" s="113">
        <f t="shared" si="2"/>
        <v>0</v>
      </c>
      <c r="G37" s="340"/>
      <c r="H37" s="113">
        <f t="shared" si="11"/>
        <v>0</v>
      </c>
      <c r="I37" s="340"/>
      <c r="J37" s="113">
        <f t="shared" si="4"/>
        <v>0</v>
      </c>
      <c r="K37" s="340"/>
      <c r="L37" s="113">
        <f t="shared" si="5"/>
        <v>0</v>
      </c>
      <c r="M37" s="340"/>
      <c r="N37" s="113">
        <f t="shared" si="6"/>
        <v>0</v>
      </c>
      <c r="O37" s="340"/>
      <c r="P37" s="113">
        <f t="shared" si="7"/>
        <v>0</v>
      </c>
      <c r="Q37" s="340"/>
      <c r="R37" s="113">
        <f t="shared" si="8"/>
        <v>0</v>
      </c>
      <c r="S37" s="340"/>
      <c r="T37" s="113">
        <f t="shared" si="9"/>
        <v>0</v>
      </c>
      <c r="U37" s="340"/>
      <c r="V37" s="113">
        <f t="shared" si="10"/>
        <v>0</v>
      </c>
      <c r="W37" s="340"/>
      <c r="X37" s="178">
        <f t="shared" si="0"/>
        <v>0</v>
      </c>
      <c r="Y37" s="277"/>
    </row>
    <row r="38" spans="1:25" ht="12.75">
      <c r="A38" s="320"/>
      <c r="B38" s="308"/>
      <c r="C38" s="336"/>
      <c r="D38" s="116">
        <f t="shared" si="1"/>
        <v>0</v>
      </c>
      <c r="E38" s="340"/>
      <c r="F38" s="113">
        <f t="shared" si="2"/>
        <v>0</v>
      </c>
      <c r="G38" s="340"/>
      <c r="H38" s="113">
        <f t="shared" si="11"/>
        <v>0</v>
      </c>
      <c r="I38" s="340"/>
      <c r="J38" s="113">
        <f t="shared" si="4"/>
        <v>0</v>
      </c>
      <c r="K38" s="340"/>
      <c r="L38" s="113">
        <f t="shared" si="5"/>
        <v>0</v>
      </c>
      <c r="M38" s="340"/>
      <c r="N38" s="113">
        <f t="shared" si="6"/>
        <v>0</v>
      </c>
      <c r="O38" s="340"/>
      <c r="P38" s="113">
        <f t="shared" si="7"/>
        <v>0</v>
      </c>
      <c r="Q38" s="340"/>
      <c r="R38" s="113">
        <f t="shared" si="8"/>
        <v>0</v>
      </c>
      <c r="S38" s="340"/>
      <c r="T38" s="113">
        <f t="shared" si="9"/>
        <v>0</v>
      </c>
      <c r="U38" s="340"/>
      <c r="V38" s="113">
        <f t="shared" si="10"/>
        <v>0</v>
      </c>
      <c r="W38" s="340"/>
      <c r="X38" s="178">
        <f t="shared" si="0"/>
        <v>0</v>
      </c>
      <c r="Y38" s="277"/>
    </row>
    <row r="39" spans="1:25" ht="12.75">
      <c r="A39" s="320"/>
      <c r="B39" s="308"/>
      <c r="C39" s="336"/>
      <c r="D39" s="116">
        <f t="shared" si="1"/>
        <v>0</v>
      </c>
      <c r="E39" s="340"/>
      <c r="F39" s="113">
        <f t="shared" si="2"/>
        <v>0</v>
      </c>
      <c r="G39" s="340"/>
      <c r="H39" s="113">
        <f t="shared" si="11"/>
        <v>0</v>
      </c>
      <c r="I39" s="340"/>
      <c r="J39" s="113">
        <f t="shared" si="4"/>
        <v>0</v>
      </c>
      <c r="K39" s="340"/>
      <c r="L39" s="113">
        <f t="shared" si="5"/>
        <v>0</v>
      </c>
      <c r="M39" s="340"/>
      <c r="N39" s="113">
        <f t="shared" si="6"/>
        <v>0</v>
      </c>
      <c r="O39" s="340"/>
      <c r="P39" s="113">
        <f t="shared" si="7"/>
        <v>0</v>
      </c>
      <c r="Q39" s="340"/>
      <c r="R39" s="113">
        <f t="shared" si="8"/>
        <v>0</v>
      </c>
      <c r="S39" s="340"/>
      <c r="T39" s="113">
        <f t="shared" si="9"/>
        <v>0</v>
      </c>
      <c r="U39" s="340"/>
      <c r="V39" s="113">
        <f t="shared" si="10"/>
        <v>0</v>
      </c>
      <c r="W39" s="340"/>
      <c r="X39" s="178">
        <f t="shared" si="0"/>
        <v>0</v>
      </c>
      <c r="Y39" s="277"/>
    </row>
    <row r="40" spans="1:25" ht="12.75">
      <c r="A40" s="320"/>
      <c r="B40" s="308"/>
      <c r="C40" s="336"/>
      <c r="D40" s="116">
        <f t="shared" si="1"/>
        <v>0</v>
      </c>
      <c r="E40" s="340"/>
      <c r="F40" s="113">
        <f t="shared" si="2"/>
        <v>0</v>
      </c>
      <c r="G40" s="340"/>
      <c r="H40" s="113">
        <f t="shared" si="11"/>
        <v>0</v>
      </c>
      <c r="I40" s="340"/>
      <c r="J40" s="113">
        <f t="shared" si="4"/>
        <v>0</v>
      </c>
      <c r="K40" s="340"/>
      <c r="L40" s="113">
        <f t="shared" si="5"/>
        <v>0</v>
      </c>
      <c r="M40" s="340"/>
      <c r="N40" s="113">
        <f t="shared" si="6"/>
        <v>0</v>
      </c>
      <c r="O40" s="340"/>
      <c r="P40" s="113">
        <f t="shared" si="7"/>
        <v>0</v>
      </c>
      <c r="Q40" s="340"/>
      <c r="R40" s="113">
        <f t="shared" si="8"/>
        <v>0</v>
      </c>
      <c r="S40" s="340"/>
      <c r="T40" s="113">
        <f t="shared" si="9"/>
        <v>0</v>
      </c>
      <c r="U40" s="340"/>
      <c r="V40" s="113">
        <f t="shared" si="10"/>
        <v>0</v>
      </c>
      <c r="W40" s="340"/>
      <c r="X40" s="178">
        <f t="shared" si="0"/>
        <v>0</v>
      </c>
      <c r="Y40" s="277"/>
    </row>
    <row r="41" spans="1:25" ht="12.75">
      <c r="A41" s="320"/>
      <c r="B41" s="308"/>
      <c r="C41" s="336"/>
      <c r="D41" s="116">
        <f t="shared" si="1"/>
        <v>0</v>
      </c>
      <c r="E41" s="340"/>
      <c r="F41" s="113">
        <f t="shared" si="2"/>
        <v>0</v>
      </c>
      <c r="G41" s="340"/>
      <c r="H41" s="113">
        <f t="shared" si="11"/>
        <v>0</v>
      </c>
      <c r="I41" s="340"/>
      <c r="J41" s="113">
        <f t="shared" si="4"/>
        <v>0</v>
      </c>
      <c r="K41" s="340"/>
      <c r="L41" s="113">
        <f t="shared" si="5"/>
        <v>0</v>
      </c>
      <c r="M41" s="340"/>
      <c r="N41" s="113">
        <f t="shared" si="6"/>
        <v>0</v>
      </c>
      <c r="O41" s="340"/>
      <c r="P41" s="113">
        <f t="shared" si="7"/>
        <v>0</v>
      </c>
      <c r="Q41" s="340"/>
      <c r="R41" s="113">
        <f t="shared" si="8"/>
        <v>0</v>
      </c>
      <c r="S41" s="340"/>
      <c r="T41" s="113">
        <f t="shared" si="9"/>
        <v>0</v>
      </c>
      <c r="U41" s="340"/>
      <c r="V41" s="113">
        <f t="shared" si="10"/>
        <v>0</v>
      </c>
      <c r="W41" s="340"/>
      <c r="X41" s="178">
        <f t="shared" si="0"/>
        <v>0</v>
      </c>
      <c r="Y41" s="277"/>
    </row>
    <row r="42" spans="1:25" ht="12.75">
      <c r="A42" s="320"/>
      <c r="B42" s="308"/>
      <c r="C42" s="336"/>
      <c r="D42" s="116">
        <f t="shared" si="1"/>
        <v>0</v>
      </c>
      <c r="E42" s="340"/>
      <c r="F42" s="113">
        <f t="shared" si="2"/>
        <v>0</v>
      </c>
      <c r="G42" s="340"/>
      <c r="H42" s="113">
        <f t="shared" si="11"/>
        <v>0</v>
      </c>
      <c r="I42" s="340"/>
      <c r="J42" s="113">
        <f t="shared" si="4"/>
        <v>0</v>
      </c>
      <c r="K42" s="340"/>
      <c r="L42" s="113">
        <f t="shared" si="5"/>
        <v>0</v>
      </c>
      <c r="M42" s="340"/>
      <c r="N42" s="113">
        <f t="shared" si="6"/>
        <v>0</v>
      </c>
      <c r="O42" s="340"/>
      <c r="P42" s="113">
        <f t="shared" si="7"/>
        <v>0</v>
      </c>
      <c r="Q42" s="340"/>
      <c r="R42" s="113">
        <f t="shared" si="8"/>
        <v>0</v>
      </c>
      <c r="S42" s="340"/>
      <c r="T42" s="113">
        <f t="shared" si="9"/>
        <v>0</v>
      </c>
      <c r="U42" s="340"/>
      <c r="V42" s="113">
        <f t="shared" si="10"/>
        <v>0</v>
      </c>
      <c r="W42" s="340"/>
      <c r="X42" s="178">
        <f t="shared" si="0"/>
        <v>0</v>
      </c>
      <c r="Y42" s="277"/>
    </row>
    <row r="43" spans="1:25" ht="12.75">
      <c r="A43" s="320"/>
      <c r="B43" s="308"/>
      <c r="C43" s="336"/>
      <c r="D43" s="116">
        <f t="shared" si="1"/>
        <v>0</v>
      </c>
      <c r="E43" s="340"/>
      <c r="F43" s="113">
        <f t="shared" si="2"/>
        <v>0</v>
      </c>
      <c r="G43" s="340"/>
      <c r="H43" s="113">
        <f t="shared" si="11"/>
        <v>0</v>
      </c>
      <c r="I43" s="340"/>
      <c r="J43" s="113">
        <f t="shared" si="4"/>
        <v>0</v>
      </c>
      <c r="K43" s="340"/>
      <c r="L43" s="113">
        <f t="shared" si="5"/>
        <v>0</v>
      </c>
      <c r="M43" s="340"/>
      <c r="N43" s="113">
        <f t="shared" si="6"/>
        <v>0</v>
      </c>
      <c r="O43" s="340"/>
      <c r="P43" s="113">
        <f t="shared" si="7"/>
        <v>0</v>
      </c>
      <c r="Q43" s="340"/>
      <c r="R43" s="113">
        <f t="shared" si="8"/>
        <v>0</v>
      </c>
      <c r="S43" s="340"/>
      <c r="T43" s="113">
        <f t="shared" si="9"/>
        <v>0</v>
      </c>
      <c r="U43" s="340"/>
      <c r="V43" s="113">
        <f t="shared" si="10"/>
        <v>0</v>
      </c>
      <c r="W43" s="340"/>
      <c r="X43" s="178">
        <f t="shared" si="0"/>
        <v>0</v>
      </c>
      <c r="Y43" s="277"/>
    </row>
    <row r="44" spans="1:25" ht="12.75">
      <c r="A44" s="320"/>
      <c r="B44" s="308"/>
      <c r="C44" s="336"/>
      <c r="D44" s="116">
        <f t="shared" si="1"/>
        <v>0</v>
      </c>
      <c r="E44" s="340"/>
      <c r="F44" s="113">
        <f t="shared" si="2"/>
        <v>0</v>
      </c>
      <c r="G44" s="340"/>
      <c r="H44" s="113">
        <f t="shared" si="11"/>
        <v>0</v>
      </c>
      <c r="I44" s="340"/>
      <c r="J44" s="113">
        <f t="shared" si="4"/>
        <v>0</v>
      </c>
      <c r="K44" s="340"/>
      <c r="L44" s="113">
        <f t="shared" si="5"/>
        <v>0</v>
      </c>
      <c r="M44" s="340"/>
      <c r="N44" s="113">
        <f t="shared" si="6"/>
        <v>0</v>
      </c>
      <c r="O44" s="340"/>
      <c r="P44" s="113">
        <f t="shared" si="7"/>
        <v>0</v>
      </c>
      <c r="Q44" s="340"/>
      <c r="R44" s="113">
        <f t="shared" si="8"/>
        <v>0</v>
      </c>
      <c r="S44" s="340"/>
      <c r="T44" s="113">
        <f t="shared" si="9"/>
        <v>0</v>
      </c>
      <c r="U44" s="340"/>
      <c r="V44" s="113">
        <f t="shared" si="10"/>
        <v>0</v>
      </c>
      <c r="W44" s="340"/>
      <c r="X44" s="178">
        <f t="shared" si="0"/>
        <v>0</v>
      </c>
      <c r="Y44" s="277"/>
    </row>
    <row r="45" spans="1:25" ht="12.75">
      <c r="A45" s="320"/>
      <c r="B45" s="308"/>
      <c r="C45" s="336"/>
      <c r="D45" s="116">
        <f t="shared" si="1"/>
        <v>0</v>
      </c>
      <c r="E45" s="340"/>
      <c r="F45" s="113">
        <f t="shared" si="2"/>
        <v>0</v>
      </c>
      <c r="G45" s="340"/>
      <c r="H45" s="113">
        <f t="shared" si="11"/>
        <v>0</v>
      </c>
      <c r="I45" s="340"/>
      <c r="J45" s="113">
        <f t="shared" si="4"/>
        <v>0</v>
      </c>
      <c r="K45" s="340"/>
      <c r="L45" s="113">
        <f t="shared" si="5"/>
        <v>0</v>
      </c>
      <c r="M45" s="340"/>
      <c r="N45" s="113">
        <f t="shared" si="6"/>
        <v>0</v>
      </c>
      <c r="O45" s="340"/>
      <c r="P45" s="113">
        <f t="shared" si="7"/>
        <v>0</v>
      </c>
      <c r="Q45" s="340"/>
      <c r="R45" s="113">
        <f t="shared" si="8"/>
        <v>0</v>
      </c>
      <c r="S45" s="340"/>
      <c r="T45" s="113">
        <f t="shared" si="9"/>
        <v>0</v>
      </c>
      <c r="U45" s="340"/>
      <c r="V45" s="113">
        <f t="shared" si="10"/>
        <v>0</v>
      </c>
      <c r="W45" s="340"/>
      <c r="X45" s="178">
        <f t="shared" si="0"/>
        <v>0</v>
      </c>
      <c r="Y45" s="277"/>
    </row>
    <row r="46" spans="1:25" ht="12.75">
      <c r="A46" s="320"/>
      <c r="B46" s="308"/>
      <c r="C46" s="336"/>
      <c r="D46" s="116">
        <f>C46*E46</f>
        <v>0</v>
      </c>
      <c r="E46" s="340"/>
      <c r="F46" s="113">
        <f>$C46*G46</f>
        <v>0</v>
      </c>
      <c r="G46" s="340"/>
      <c r="H46" s="113">
        <f>$C46*I46</f>
        <v>0</v>
      </c>
      <c r="I46" s="340"/>
      <c r="J46" s="113">
        <f t="shared" si="4"/>
        <v>0</v>
      </c>
      <c r="K46" s="340"/>
      <c r="L46" s="113">
        <f t="shared" si="5"/>
        <v>0</v>
      </c>
      <c r="M46" s="340"/>
      <c r="N46" s="113">
        <f t="shared" si="6"/>
        <v>0</v>
      </c>
      <c r="O46" s="340"/>
      <c r="P46" s="113">
        <f t="shared" si="7"/>
        <v>0</v>
      </c>
      <c r="Q46" s="340"/>
      <c r="R46" s="113">
        <f t="shared" si="8"/>
        <v>0</v>
      </c>
      <c r="S46" s="340"/>
      <c r="T46" s="113">
        <f t="shared" si="9"/>
        <v>0</v>
      </c>
      <c r="U46" s="340"/>
      <c r="V46" s="113">
        <f t="shared" si="10"/>
        <v>0</v>
      </c>
      <c r="W46" s="340"/>
      <c r="X46" s="178">
        <f t="shared" si="0"/>
        <v>0</v>
      </c>
      <c r="Y46" s="277"/>
    </row>
    <row r="47" spans="1:25" ht="12.75">
      <c r="A47" s="339"/>
      <c r="B47" s="308"/>
      <c r="C47" s="336"/>
      <c r="D47" s="116">
        <f t="shared" si="1"/>
        <v>0</v>
      </c>
      <c r="E47" s="340"/>
      <c r="F47" s="113">
        <f t="shared" si="2"/>
        <v>0</v>
      </c>
      <c r="G47" s="340"/>
      <c r="H47" s="113">
        <f>$C47*I47</f>
        <v>0</v>
      </c>
      <c r="I47" s="340"/>
      <c r="J47" s="113">
        <f t="shared" si="4"/>
        <v>0</v>
      </c>
      <c r="K47" s="340"/>
      <c r="L47" s="113">
        <f t="shared" si="5"/>
        <v>0</v>
      </c>
      <c r="M47" s="340"/>
      <c r="N47" s="113">
        <f t="shared" si="6"/>
        <v>0</v>
      </c>
      <c r="O47" s="340"/>
      <c r="P47" s="113">
        <f t="shared" si="7"/>
        <v>0</v>
      </c>
      <c r="Q47" s="340"/>
      <c r="R47" s="113">
        <f t="shared" si="8"/>
        <v>0</v>
      </c>
      <c r="S47" s="340"/>
      <c r="T47" s="113">
        <f t="shared" si="9"/>
        <v>0</v>
      </c>
      <c r="U47" s="340"/>
      <c r="V47" s="113">
        <f t="shared" si="10"/>
        <v>0</v>
      </c>
      <c r="W47" s="340"/>
      <c r="X47" s="178">
        <f t="shared" si="0"/>
        <v>0</v>
      </c>
      <c r="Y47" s="277"/>
    </row>
    <row r="48" spans="1:25" ht="12.75">
      <c r="A48" s="339"/>
      <c r="B48" s="308"/>
      <c r="C48" s="336"/>
      <c r="D48" s="116">
        <f t="shared" si="1"/>
        <v>0</v>
      </c>
      <c r="E48" s="340"/>
      <c r="F48" s="113">
        <f t="shared" si="2"/>
        <v>0</v>
      </c>
      <c r="G48" s="340"/>
      <c r="H48" s="113">
        <f>$C48*I48</f>
        <v>0</v>
      </c>
      <c r="I48" s="340"/>
      <c r="J48" s="113">
        <f t="shared" si="4"/>
        <v>0</v>
      </c>
      <c r="K48" s="340"/>
      <c r="L48" s="113">
        <f t="shared" si="5"/>
        <v>0</v>
      </c>
      <c r="M48" s="340"/>
      <c r="N48" s="113">
        <f t="shared" si="6"/>
        <v>0</v>
      </c>
      <c r="O48" s="340"/>
      <c r="P48" s="113">
        <f t="shared" si="7"/>
        <v>0</v>
      </c>
      <c r="Q48" s="340"/>
      <c r="R48" s="113">
        <f t="shared" si="8"/>
        <v>0</v>
      </c>
      <c r="S48" s="340"/>
      <c r="T48" s="113">
        <f t="shared" si="9"/>
        <v>0</v>
      </c>
      <c r="U48" s="340"/>
      <c r="V48" s="113">
        <f t="shared" si="10"/>
        <v>0</v>
      </c>
      <c r="W48" s="340"/>
      <c r="X48" s="178">
        <f t="shared" si="0"/>
        <v>0</v>
      </c>
      <c r="Y48" s="277"/>
    </row>
    <row r="49" spans="1:25" ht="12.75">
      <c r="A49" s="322"/>
      <c r="B49" s="316"/>
      <c r="C49" s="336"/>
      <c r="D49" s="116">
        <f t="shared" si="1"/>
        <v>0</v>
      </c>
      <c r="E49" s="342"/>
      <c r="F49" s="113">
        <f t="shared" si="2"/>
        <v>0</v>
      </c>
      <c r="G49" s="342"/>
      <c r="H49" s="113">
        <f>$C49*I49</f>
        <v>0</v>
      </c>
      <c r="I49" s="342"/>
      <c r="J49" s="113">
        <f t="shared" si="4"/>
        <v>0</v>
      </c>
      <c r="K49" s="342"/>
      <c r="L49" s="113">
        <f t="shared" si="5"/>
        <v>0</v>
      </c>
      <c r="M49" s="342"/>
      <c r="N49" s="113">
        <f t="shared" si="6"/>
        <v>0</v>
      </c>
      <c r="O49" s="342"/>
      <c r="P49" s="113">
        <f t="shared" si="7"/>
        <v>0</v>
      </c>
      <c r="Q49" s="342"/>
      <c r="R49" s="113">
        <f t="shared" si="8"/>
        <v>0</v>
      </c>
      <c r="S49" s="342"/>
      <c r="T49" s="113">
        <f t="shared" si="9"/>
        <v>0</v>
      </c>
      <c r="U49" s="342"/>
      <c r="V49" s="113">
        <f t="shared" si="10"/>
        <v>0</v>
      </c>
      <c r="W49" s="342"/>
      <c r="X49" s="178">
        <f t="shared" si="0"/>
        <v>0</v>
      </c>
      <c r="Y49" s="360"/>
    </row>
    <row r="50" spans="2:24" ht="12.75">
      <c r="B50" s="217" t="s">
        <v>62</v>
      </c>
      <c r="C50" s="126">
        <f>SUM(C16:C49)</f>
        <v>0</v>
      </c>
      <c r="D50" s="127">
        <f>SUM(D16:D49)</f>
        <v>0</v>
      </c>
      <c r="E50" s="134"/>
      <c r="F50" s="127">
        <f>SUM(F16:F49)</f>
        <v>0</v>
      </c>
      <c r="G50" s="136"/>
      <c r="H50" s="127">
        <f>SUM(H16:H49)</f>
        <v>0</v>
      </c>
      <c r="I50" s="3"/>
      <c r="J50" s="127">
        <f>SUM(J16:J49)</f>
        <v>0</v>
      </c>
      <c r="K50" s="3"/>
      <c r="L50" s="127">
        <f>SUM(L16:L49)</f>
        <v>0</v>
      </c>
      <c r="M50" s="46"/>
      <c r="N50" s="127">
        <f>SUM(N16:N49)</f>
        <v>0</v>
      </c>
      <c r="O50" s="46"/>
      <c r="P50" s="127">
        <f>SUM(P16:P49)</f>
        <v>0</v>
      </c>
      <c r="Q50" s="46"/>
      <c r="R50" s="127">
        <f>SUM(R16:R49)</f>
        <v>0</v>
      </c>
      <c r="S50" s="46"/>
      <c r="T50" s="169">
        <f>SUM(T16:T49)</f>
        <v>0</v>
      </c>
      <c r="U50" s="46"/>
      <c r="V50" s="169">
        <f>SUM(V16:V49)</f>
        <v>0</v>
      </c>
      <c r="W50" s="46"/>
      <c r="X50" s="2"/>
    </row>
    <row r="51" spans="4:24" ht="12.75">
      <c r="D51" s="401" t="s">
        <v>61</v>
      </c>
      <c r="E51" s="401"/>
      <c r="F51" s="401"/>
      <c r="G51" s="401"/>
      <c r="H51" s="60"/>
      <c r="I51" s="60"/>
      <c r="J51" s="60"/>
      <c r="K51" s="60"/>
      <c r="L51" s="60"/>
      <c r="M51" s="60"/>
      <c r="N51" s="60"/>
      <c r="O51" s="60"/>
      <c r="P51" s="60"/>
      <c r="Q51" s="60"/>
      <c r="R51" s="60"/>
      <c r="S51" s="60"/>
      <c r="T51" s="60"/>
      <c r="U51" s="60"/>
      <c r="V51" s="60"/>
      <c r="W51" s="60"/>
      <c r="X51" s="60"/>
    </row>
    <row r="52" ht="12.75">
      <c r="A52" s="96"/>
    </row>
    <row r="53" spans="1:5" ht="12.75">
      <c r="A53" s="139"/>
      <c r="B53" s="1"/>
      <c r="C53" s="1"/>
      <c r="D53" s="1"/>
      <c r="E53" s="1"/>
    </row>
    <row r="54" spans="1:5" ht="12.75">
      <c r="A54" s="139"/>
      <c r="B54" s="1"/>
      <c r="C54" s="1"/>
      <c r="D54" s="1"/>
      <c r="E54" s="1"/>
    </row>
    <row r="55" spans="1:5" ht="12.75">
      <c r="A55" s="139"/>
      <c r="B55" s="1"/>
      <c r="C55" s="1"/>
      <c r="D55" s="1"/>
      <c r="E55" s="1"/>
    </row>
    <row r="56" spans="1:5" ht="12.75">
      <c r="A56" s="139"/>
      <c r="B56" s="1"/>
      <c r="C56" s="1"/>
      <c r="D56" s="1"/>
      <c r="E56" s="1"/>
    </row>
    <row r="57" spans="1:5" ht="12.75">
      <c r="A57" s="139"/>
      <c r="B57" s="1"/>
      <c r="C57" s="1"/>
      <c r="D57" s="1"/>
      <c r="E57" s="1"/>
    </row>
    <row r="58" spans="1:5" ht="12.75">
      <c r="A58" s="139"/>
      <c r="B58" s="1"/>
      <c r="C58" s="1"/>
      <c r="D58" s="1"/>
      <c r="E58" s="1"/>
    </row>
  </sheetData>
  <sheetProtection password="CFCA" sheet="1" objects="1" scenarios="1"/>
  <mergeCells count="17">
    <mergeCell ref="I5:M5"/>
    <mergeCell ref="D51:G51"/>
    <mergeCell ref="A3:Y3"/>
    <mergeCell ref="A4:Y4"/>
    <mergeCell ref="D9:W9"/>
    <mergeCell ref="D10:W10"/>
    <mergeCell ref="D11:E11"/>
    <mergeCell ref="F11:G11"/>
    <mergeCell ref="Y13:Y15"/>
    <mergeCell ref="H11:I11"/>
    <mergeCell ref="V11:W11"/>
    <mergeCell ref="J11:K11"/>
    <mergeCell ref="L11:M11"/>
    <mergeCell ref="N11:O11"/>
    <mergeCell ref="P11:Q11"/>
    <mergeCell ref="R11:S11"/>
    <mergeCell ref="T11:U11"/>
  </mergeCells>
  <conditionalFormatting sqref="X16:X49">
    <cfRule type="cellIs" priority="7" dxfId="0" operator="greaterThan" stopIfTrue="1">
      <formula>100</formula>
    </cfRule>
  </conditionalFormatting>
  <conditionalFormatting sqref="X16">
    <cfRule type="cellIs" priority="6" dxfId="0" operator="greaterThan" stopIfTrue="1">
      <formula>1</formula>
    </cfRule>
  </conditionalFormatting>
  <conditionalFormatting sqref="X17:X49">
    <cfRule type="cellIs" priority="5" dxfId="0" operator="greaterThan" stopIfTrue="1">
      <formula>1</formula>
    </cfRule>
  </conditionalFormatting>
  <conditionalFormatting sqref="X14">
    <cfRule type="cellIs" priority="4" dxfId="0" operator="greaterThan" stopIfTrue="1">
      <formula>100</formula>
    </cfRule>
  </conditionalFormatting>
  <conditionalFormatting sqref="X14">
    <cfRule type="cellIs" priority="3" dxfId="0" operator="greaterThan" stopIfTrue="1">
      <formula>1</formula>
    </cfRule>
  </conditionalFormatting>
  <conditionalFormatting sqref="X15">
    <cfRule type="cellIs" priority="2" dxfId="0" operator="greaterThan" stopIfTrue="1">
      <formula>100</formula>
    </cfRule>
  </conditionalFormatting>
  <conditionalFormatting sqref="X15">
    <cfRule type="cellIs" priority="1" dxfId="0" operator="greaterThan" stopIfTrue="1">
      <formula>1</formula>
    </cfRule>
  </conditionalFormatting>
  <printOptions gridLines="1"/>
  <pageMargins left="0.5" right="0.5" top="0.75" bottom="1" header="0.5" footer="0.5"/>
  <pageSetup fitToHeight="1" fitToWidth="1" horizontalDpi="600" verticalDpi="600" orientation="landscape" paperSize="5" scale="59" r:id="rId1"/>
  <headerFooter alignWithMargins="0">
    <oddHeader>&amp;R&amp;"Arial,Bold"
</oddHeader>
    <oddFooter>&amp;LPrinted:&amp;D&amp;C&amp;F
&amp;A&amp;R&amp;"Tahoma,Regular"&amp;9 10 Services FY 2023
Service Center Rate Cal Worksheet
Revised 4/28/22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I32"/>
  <sheetViews>
    <sheetView zoomScalePageLayoutView="0" workbookViewId="0" topLeftCell="A1">
      <selection activeCell="G24" sqref="G24"/>
    </sheetView>
  </sheetViews>
  <sheetFormatPr defaultColWidth="9.140625" defaultRowHeight="12.75"/>
  <cols>
    <col min="1" max="1" width="26.7109375" style="0" bestFit="1" customWidth="1"/>
    <col min="2" max="2" width="11.57421875" style="0" customWidth="1"/>
    <col min="3" max="3" width="9.7109375" style="0" customWidth="1"/>
    <col min="4" max="4" width="9.8515625" style="0" bestFit="1" customWidth="1"/>
    <col min="5" max="5" width="10.421875" style="5" customWidth="1"/>
    <col min="6" max="6" width="15.7109375" style="0" customWidth="1"/>
    <col min="7" max="8" width="11.28125" style="0" bestFit="1" customWidth="1"/>
    <col min="9" max="9" width="6.7109375" style="0" bestFit="1" customWidth="1"/>
    <col min="10" max="10" width="10.28125" style="0" bestFit="1" customWidth="1"/>
    <col min="11" max="11" width="11.28125" style="0" bestFit="1" customWidth="1"/>
    <col min="12" max="12" width="6.28125" style="0" customWidth="1"/>
    <col min="13" max="13" width="10.28125" style="0" bestFit="1" customWidth="1"/>
    <col min="14" max="14" width="6.28125" style="0" customWidth="1"/>
    <col min="15" max="15" width="10.28125" style="0" bestFit="1" customWidth="1"/>
    <col min="16" max="16" width="6.00390625" style="0" bestFit="1" customWidth="1"/>
    <col min="17" max="17" width="11.00390625" style="0" customWidth="1"/>
    <col min="18" max="18" width="6.00390625" style="0" customWidth="1"/>
    <col min="19" max="19" width="9.57421875" style="0" customWidth="1"/>
    <col min="20" max="20" width="6.00390625" style="0" customWidth="1"/>
    <col min="21" max="21" width="10.8515625" style="0" customWidth="1"/>
    <col min="22" max="22" width="6.00390625" style="0" customWidth="1"/>
    <col min="23" max="23" width="10.421875" style="0" customWidth="1"/>
    <col min="24" max="24" width="6.00390625" style="0" customWidth="1"/>
    <col min="25" max="25" width="10.57421875" style="0" customWidth="1"/>
    <col min="26" max="26" width="6.00390625" style="0" customWidth="1"/>
    <col min="27" max="27" width="12.00390625" style="0" customWidth="1"/>
    <col min="28" max="28" width="6.00390625" style="0" customWidth="1"/>
    <col min="29" max="29" width="10.8515625" style="0" bestFit="1" customWidth="1"/>
    <col min="30" max="30" width="6.00390625" style="0" customWidth="1"/>
    <col min="31" max="31" width="6.28125" style="0" customWidth="1"/>
    <col min="32" max="32" width="18.421875" style="0" customWidth="1"/>
  </cols>
  <sheetData>
    <row r="1" spans="1:10" ht="15">
      <c r="A1" s="93" t="s">
        <v>143</v>
      </c>
      <c r="B1" s="273">
        <f>'Salary and Wage'!B1</f>
        <v>0</v>
      </c>
      <c r="C1" s="270"/>
      <c r="D1" s="270"/>
      <c r="F1" s="93" t="s">
        <v>142</v>
      </c>
      <c r="G1" s="156">
        <f>+'Salary and Wage'!F1</f>
        <v>0</v>
      </c>
      <c r="H1" s="156"/>
      <c r="I1" s="152"/>
      <c r="J1" s="152"/>
    </row>
    <row r="2" spans="1:7" ht="15" customHeight="1">
      <c r="A2" s="93"/>
      <c r="B2" s="2"/>
      <c r="C2" s="2"/>
      <c r="D2" s="2"/>
      <c r="F2" s="93"/>
      <c r="G2" s="2"/>
    </row>
    <row r="3" spans="1:35" s="8" customFormat="1" ht="31.5">
      <c r="A3" s="383" t="s">
        <v>146</v>
      </c>
      <c r="B3" s="383"/>
      <c r="C3" s="383"/>
      <c r="D3" s="383"/>
      <c r="E3" s="383"/>
      <c r="F3" s="383"/>
      <c r="G3" s="383"/>
      <c r="H3" s="383"/>
      <c r="I3" s="383"/>
      <c r="J3" s="383"/>
      <c r="K3" s="383"/>
      <c r="L3" s="383"/>
      <c r="M3" s="383"/>
      <c r="N3" s="383"/>
      <c r="O3" s="383"/>
      <c r="P3" s="383"/>
      <c r="Q3" s="383"/>
      <c r="R3" s="383"/>
      <c r="S3" s="383"/>
      <c r="T3" s="383"/>
      <c r="U3" s="383"/>
      <c r="V3" s="383"/>
      <c r="W3" s="383"/>
      <c r="X3" s="383"/>
      <c r="Y3" s="383"/>
      <c r="Z3" s="383"/>
      <c r="AA3" s="383"/>
      <c r="AB3" s="383"/>
      <c r="AC3" s="383"/>
      <c r="AD3" s="383"/>
      <c r="AE3" s="383"/>
      <c r="AF3" s="383"/>
      <c r="AG3" s="20"/>
      <c r="AH3" s="20"/>
      <c r="AI3" s="20"/>
    </row>
    <row r="4" spans="1:35" s="23" customFormat="1" ht="17.25">
      <c r="A4" s="384" t="s">
        <v>63</v>
      </c>
      <c r="B4" s="384"/>
      <c r="C4" s="384"/>
      <c r="D4" s="384"/>
      <c r="E4" s="384"/>
      <c r="F4" s="384"/>
      <c r="G4" s="384"/>
      <c r="H4" s="384"/>
      <c r="I4" s="384"/>
      <c r="J4" s="384"/>
      <c r="K4" s="384"/>
      <c r="L4" s="384"/>
      <c r="M4" s="384"/>
      <c r="N4" s="384"/>
      <c r="O4" s="384"/>
      <c r="P4" s="384"/>
      <c r="Q4" s="384"/>
      <c r="R4" s="384"/>
      <c r="S4" s="384"/>
      <c r="T4" s="384"/>
      <c r="U4" s="384"/>
      <c r="V4" s="384"/>
      <c r="W4" s="384"/>
      <c r="X4" s="384"/>
      <c r="Y4" s="384"/>
      <c r="Z4" s="384"/>
      <c r="AA4" s="384"/>
      <c r="AB4" s="384"/>
      <c r="AC4" s="384"/>
      <c r="AD4" s="384"/>
      <c r="AE4" s="384"/>
      <c r="AF4" s="384"/>
      <c r="AG4" s="22"/>
      <c r="AH4" s="22"/>
      <c r="AI4" s="22"/>
    </row>
    <row r="5" spans="1:35" s="23" customFormat="1" ht="17.25">
      <c r="A5" s="22"/>
      <c r="B5" s="22"/>
      <c r="C5" s="22"/>
      <c r="D5" s="22"/>
      <c r="E5" s="22"/>
      <c r="F5" s="22"/>
      <c r="G5" s="22"/>
      <c r="H5" s="22"/>
      <c r="I5" s="22"/>
      <c r="J5" s="22"/>
      <c r="K5" s="22"/>
      <c r="L5" s="384" t="s">
        <v>210</v>
      </c>
      <c r="M5" s="384"/>
      <c r="N5" s="384"/>
      <c r="O5" s="384"/>
      <c r="P5" s="384"/>
      <c r="Q5" s="22"/>
      <c r="R5" s="22"/>
      <c r="S5" s="22"/>
      <c r="T5" s="22"/>
      <c r="U5" s="22"/>
      <c r="V5" s="22"/>
      <c r="W5" s="22"/>
      <c r="X5" s="22"/>
      <c r="Y5" s="22"/>
      <c r="Z5" s="22"/>
      <c r="AA5" s="22"/>
      <c r="AB5" s="22"/>
      <c r="AC5" s="22"/>
      <c r="AD5" s="22"/>
      <c r="AE5" s="22"/>
      <c r="AF5" s="22"/>
      <c r="AG5" s="22"/>
      <c r="AH5" s="22"/>
      <c r="AI5" s="22"/>
    </row>
    <row r="6" spans="1:35" s="23" customFormat="1" ht="17.25">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row>
    <row r="7" spans="1:34" s="23" customFormat="1" ht="17.25">
      <c r="A7" s="304"/>
      <c r="B7" s="21" t="s">
        <v>191</v>
      </c>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row>
    <row r="8" spans="1:35" s="23" customFormat="1" ht="18" thickBot="1">
      <c r="A8" s="22"/>
      <c r="B8" s="22"/>
      <c r="C8" s="22"/>
      <c r="D8" s="22"/>
      <c r="E8" s="22"/>
      <c r="F8" s="22"/>
      <c r="G8" s="22"/>
      <c r="H8" s="22"/>
      <c r="I8" s="22"/>
      <c r="J8" s="22"/>
      <c r="K8" s="103"/>
      <c r="L8" s="103"/>
      <c r="M8" s="103"/>
      <c r="N8" s="103"/>
      <c r="O8" s="103"/>
      <c r="P8" s="103"/>
      <c r="Q8" s="103"/>
      <c r="R8" s="103"/>
      <c r="S8" s="103"/>
      <c r="T8" s="103"/>
      <c r="U8" s="103"/>
      <c r="V8" s="103"/>
      <c r="W8" s="103"/>
      <c r="X8" s="103"/>
      <c r="Y8" s="103"/>
      <c r="Z8" s="103"/>
      <c r="AA8" s="103"/>
      <c r="AB8" s="103"/>
      <c r="AC8" s="103"/>
      <c r="AD8" s="103"/>
      <c r="AE8" s="103"/>
      <c r="AF8" s="103"/>
      <c r="AG8" s="22"/>
      <c r="AH8" s="22"/>
      <c r="AI8" s="22"/>
    </row>
    <row r="9" spans="1:32" s="8" customFormat="1" ht="12.75">
      <c r="A9" s="11"/>
      <c r="B9" s="12"/>
      <c r="C9" s="12"/>
      <c r="D9" s="12"/>
      <c r="E9" s="27"/>
      <c r="F9" s="369"/>
      <c r="G9" s="48"/>
      <c r="H9" s="12"/>
      <c r="I9" s="12"/>
      <c r="J9" s="12"/>
      <c r="K9" s="395" t="s">
        <v>56</v>
      </c>
      <c r="L9" s="396"/>
      <c r="M9" s="396"/>
      <c r="N9" s="396"/>
      <c r="O9" s="396"/>
      <c r="P9" s="396"/>
      <c r="Q9" s="396"/>
      <c r="R9" s="396"/>
      <c r="S9" s="396"/>
      <c r="T9" s="396"/>
      <c r="U9" s="396"/>
      <c r="V9" s="396"/>
      <c r="W9" s="396"/>
      <c r="X9" s="396"/>
      <c r="Y9" s="396"/>
      <c r="Z9" s="396"/>
      <c r="AA9" s="396"/>
      <c r="AB9" s="396"/>
      <c r="AC9" s="396"/>
      <c r="AD9" s="396"/>
      <c r="AE9" s="223"/>
      <c r="AF9" s="170"/>
    </row>
    <row r="10" spans="1:32" s="8" customFormat="1" ht="12.75">
      <c r="A10" s="211"/>
      <c r="B10" s="9"/>
      <c r="C10" s="9"/>
      <c r="D10" s="9"/>
      <c r="E10" s="17"/>
      <c r="F10" s="215"/>
      <c r="G10" s="9"/>
      <c r="H10" s="9"/>
      <c r="I10" s="9"/>
      <c r="J10" s="9"/>
      <c r="K10" s="388" t="s">
        <v>112</v>
      </c>
      <c r="L10" s="389"/>
      <c r="M10" s="389"/>
      <c r="N10" s="389"/>
      <c r="O10" s="389"/>
      <c r="P10" s="389"/>
      <c r="Q10" s="389"/>
      <c r="R10" s="389"/>
      <c r="S10" s="389"/>
      <c r="T10" s="389"/>
      <c r="U10" s="389"/>
      <c r="V10" s="389"/>
      <c r="W10" s="389"/>
      <c r="X10" s="389"/>
      <c r="Y10" s="389"/>
      <c r="Z10" s="389"/>
      <c r="AA10" s="389"/>
      <c r="AB10" s="389"/>
      <c r="AC10" s="389"/>
      <c r="AD10" s="390"/>
      <c r="AE10" s="367"/>
      <c r="AF10" s="170"/>
    </row>
    <row r="11" spans="1:32" s="8" customFormat="1" ht="49.5" customHeight="1" thickBot="1">
      <c r="A11" s="211"/>
      <c r="B11" s="9"/>
      <c r="C11" s="9"/>
      <c r="D11" s="9"/>
      <c r="E11" s="17"/>
      <c r="F11" s="201"/>
      <c r="G11" s="76"/>
      <c r="H11" s="9"/>
      <c r="I11" s="9"/>
      <c r="J11" s="9"/>
      <c r="K11" s="393">
        <f>'Forecasted Usage'!B14</f>
        <v>0</v>
      </c>
      <c r="L11" s="394"/>
      <c r="M11" s="393">
        <f>'Forecasted Usage'!B15</f>
        <v>0</v>
      </c>
      <c r="N11" s="394"/>
      <c r="O11" s="393">
        <f>'Forecasted Usage'!B16</f>
        <v>0</v>
      </c>
      <c r="P11" s="394"/>
      <c r="Q11" s="393">
        <f>'Forecasted Usage'!B17</f>
        <v>0</v>
      </c>
      <c r="R11" s="394"/>
      <c r="S11" s="393">
        <f>'Forecasted Usage'!B18</f>
        <v>0</v>
      </c>
      <c r="T11" s="394"/>
      <c r="U11" s="393">
        <f>'Forecasted Usage'!B19</f>
        <v>0</v>
      </c>
      <c r="V11" s="394"/>
      <c r="W11" s="393">
        <f>'Forecasted Usage'!B20</f>
        <v>0</v>
      </c>
      <c r="X11" s="394"/>
      <c r="Y11" s="393">
        <f>'Forecasted Usage'!B21</f>
        <v>0</v>
      </c>
      <c r="Z11" s="394"/>
      <c r="AA11" s="393">
        <f>'Forecasted Usage'!B22</f>
        <v>0</v>
      </c>
      <c r="AB11" s="394"/>
      <c r="AC11" s="393">
        <f>'Forecasted Usage'!B23</f>
        <v>0</v>
      </c>
      <c r="AD11" s="394"/>
      <c r="AE11" s="368"/>
      <c r="AF11" s="361"/>
    </row>
    <row r="12" spans="1:32" s="8" customFormat="1" ht="39.75" thickBot="1">
      <c r="A12" s="14" t="s">
        <v>64</v>
      </c>
      <c r="B12" s="50" t="s">
        <v>68</v>
      </c>
      <c r="C12" s="290" t="s">
        <v>203</v>
      </c>
      <c r="D12" s="290" t="s">
        <v>204</v>
      </c>
      <c r="E12" s="51" t="s">
        <v>65</v>
      </c>
      <c r="F12" s="104" t="s">
        <v>208</v>
      </c>
      <c r="G12" s="53" t="s">
        <v>66</v>
      </c>
      <c r="H12" s="51" t="s">
        <v>73</v>
      </c>
      <c r="I12" s="51" t="s">
        <v>67</v>
      </c>
      <c r="J12" s="51" t="s">
        <v>74</v>
      </c>
      <c r="K12" s="123" t="s">
        <v>162</v>
      </c>
      <c r="L12" s="157" t="s">
        <v>75</v>
      </c>
      <c r="M12" s="124" t="s">
        <v>163</v>
      </c>
      <c r="N12" s="157" t="s">
        <v>75</v>
      </c>
      <c r="O12" s="158" t="s">
        <v>164</v>
      </c>
      <c r="P12" s="135" t="s">
        <v>75</v>
      </c>
      <c r="Q12" s="159" t="s">
        <v>179</v>
      </c>
      <c r="R12" s="135" t="s">
        <v>75</v>
      </c>
      <c r="S12" s="159" t="s">
        <v>181</v>
      </c>
      <c r="T12" s="135" t="s">
        <v>75</v>
      </c>
      <c r="U12" s="159" t="s">
        <v>170</v>
      </c>
      <c r="V12" s="135" t="s">
        <v>75</v>
      </c>
      <c r="W12" s="159" t="s">
        <v>171</v>
      </c>
      <c r="X12" s="135" t="s">
        <v>75</v>
      </c>
      <c r="Y12" s="159" t="s">
        <v>172</v>
      </c>
      <c r="Z12" s="135" t="s">
        <v>75</v>
      </c>
      <c r="AA12" s="159" t="s">
        <v>173</v>
      </c>
      <c r="AB12" s="135" t="s">
        <v>75</v>
      </c>
      <c r="AC12" s="159" t="s">
        <v>174</v>
      </c>
      <c r="AD12" s="362" t="s">
        <v>75</v>
      </c>
      <c r="AE12" s="363" t="s">
        <v>78</v>
      </c>
      <c r="AF12" s="16" t="s">
        <v>59</v>
      </c>
    </row>
    <row r="13" spans="1:32" s="18" customFormat="1" ht="9.75">
      <c r="A13" s="174" t="s">
        <v>92</v>
      </c>
      <c r="B13" s="190"/>
      <c r="C13" s="190"/>
      <c r="D13" s="54"/>
      <c r="E13" s="191"/>
      <c r="F13" s="175"/>
      <c r="G13" s="176"/>
      <c r="H13" s="55"/>
      <c r="I13" s="55"/>
      <c r="J13" s="55"/>
      <c r="K13" s="176"/>
      <c r="L13" s="178"/>
      <c r="M13" s="55"/>
      <c r="N13" s="178"/>
      <c r="O13" s="179"/>
      <c r="P13" s="178"/>
      <c r="Q13" s="192"/>
      <c r="R13" s="188"/>
      <c r="S13" s="192"/>
      <c r="T13" s="188"/>
      <c r="U13" s="192"/>
      <c r="V13" s="188"/>
      <c r="W13" s="192"/>
      <c r="X13" s="188"/>
      <c r="Y13" s="192"/>
      <c r="Z13" s="188"/>
      <c r="AA13" s="192"/>
      <c r="AB13" s="188"/>
      <c r="AC13" s="56"/>
      <c r="AD13" s="192"/>
      <c r="AE13" s="365"/>
      <c r="AF13" s="406" t="s">
        <v>206</v>
      </c>
    </row>
    <row r="14" spans="1:32" s="18" customFormat="1" ht="12" thickBot="1">
      <c r="A14" s="180" t="s">
        <v>69</v>
      </c>
      <c r="B14" s="193" t="s">
        <v>70</v>
      </c>
      <c r="C14" s="194" t="s">
        <v>71</v>
      </c>
      <c r="D14" s="182">
        <v>888555</v>
      </c>
      <c r="E14" s="195">
        <v>44378</v>
      </c>
      <c r="F14" s="289" t="s">
        <v>209</v>
      </c>
      <c r="G14" s="232">
        <v>85000</v>
      </c>
      <c r="H14" s="131">
        <v>8500</v>
      </c>
      <c r="I14" s="57">
        <v>10</v>
      </c>
      <c r="J14" s="373">
        <f>IF(G14-H14&lt;G14/I14,G14-H14,G14/I14)</f>
        <v>8500</v>
      </c>
      <c r="K14" s="232">
        <f>J14*L14</f>
        <v>8500</v>
      </c>
      <c r="L14" s="185">
        <v>1</v>
      </c>
      <c r="M14" s="131">
        <f>J14*N14</f>
        <v>0</v>
      </c>
      <c r="N14" s="185">
        <v>0</v>
      </c>
      <c r="O14" s="232">
        <f>J14*P14</f>
        <v>0</v>
      </c>
      <c r="P14" s="185">
        <v>0</v>
      </c>
      <c r="Q14" s="131">
        <f>J14*R14</f>
        <v>0</v>
      </c>
      <c r="R14" s="185">
        <v>0</v>
      </c>
      <c r="S14" s="131">
        <f>J14*T14</f>
        <v>0</v>
      </c>
      <c r="T14" s="185">
        <v>0</v>
      </c>
      <c r="U14" s="131">
        <f>J14*V14</f>
        <v>0</v>
      </c>
      <c r="V14" s="185">
        <v>0</v>
      </c>
      <c r="W14" s="131">
        <f>J14*X14</f>
        <v>0</v>
      </c>
      <c r="X14" s="185">
        <v>0</v>
      </c>
      <c r="Y14" s="131">
        <f>J14*Z14</f>
        <v>0</v>
      </c>
      <c r="Z14" s="185">
        <v>0</v>
      </c>
      <c r="AA14" s="131">
        <f>J14*AB14</f>
        <v>0</v>
      </c>
      <c r="AB14" s="185">
        <v>0</v>
      </c>
      <c r="AC14" s="131">
        <f>J14*AD14</f>
        <v>0</v>
      </c>
      <c r="AD14" s="364">
        <v>0</v>
      </c>
      <c r="AE14" s="374">
        <f aca="true" t="shared" si="0" ref="AE14:AE24">+L14+N14+P14+R14+T14+V14+X14+Z14+AB14+AD14</f>
        <v>1</v>
      </c>
      <c r="AF14" s="407"/>
    </row>
    <row r="15" spans="1:32" ht="12.75">
      <c r="A15" s="305"/>
      <c r="B15" s="345"/>
      <c r="C15" s="345"/>
      <c r="D15" s="346"/>
      <c r="E15" s="347"/>
      <c r="F15" s="348"/>
      <c r="G15" s="349"/>
      <c r="H15" s="350"/>
      <c r="I15" s="351">
        <v>1</v>
      </c>
      <c r="J15" s="372">
        <f>IF(G15-H15&lt;G15/I15,G15-H15,G15/I15)</f>
        <v>0</v>
      </c>
      <c r="K15" s="129">
        <f>$J15*L15</f>
        <v>0</v>
      </c>
      <c r="L15" s="340"/>
      <c r="M15" s="113">
        <f>$J15*N15</f>
        <v>0</v>
      </c>
      <c r="N15" s="340"/>
      <c r="O15" s="129">
        <f aca="true" t="shared" si="1" ref="M15:O24">$J15*P15</f>
        <v>0</v>
      </c>
      <c r="P15" s="340"/>
      <c r="Q15" s="113">
        <f>$J15*R15</f>
        <v>0</v>
      </c>
      <c r="R15" s="340"/>
      <c r="S15" s="113">
        <f>$J15*T15</f>
        <v>0</v>
      </c>
      <c r="T15" s="340"/>
      <c r="U15" s="113">
        <f>$J15*V15</f>
        <v>0</v>
      </c>
      <c r="V15" s="340"/>
      <c r="W15" s="113">
        <f>$J15*X15</f>
        <v>0</v>
      </c>
      <c r="X15" s="340"/>
      <c r="Y15" s="113">
        <f>$J15*Z15</f>
        <v>0</v>
      </c>
      <c r="Z15" s="340"/>
      <c r="AA15" s="113">
        <f>$J15*AB15</f>
        <v>0</v>
      </c>
      <c r="AB15" s="340"/>
      <c r="AC15" s="113">
        <f>$J15*AD15</f>
        <v>0</v>
      </c>
      <c r="AD15" s="340"/>
      <c r="AE15" s="178">
        <f t="shared" si="0"/>
        <v>0</v>
      </c>
      <c r="AF15" s="275"/>
    </row>
    <row r="16" spans="1:32" ht="12.75">
      <c r="A16" s="311"/>
      <c r="B16" s="345"/>
      <c r="C16" s="352"/>
      <c r="D16" s="346"/>
      <c r="E16" s="347"/>
      <c r="F16" s="348"/>
      <c r="G16" s="349"/>
      <c r="H16" s="353"/>
      <c r="I16" s="351">
        <v>1</v>
      </c>
      <c r="J16" s="133">
        <f>IF(G16-H16&lt;G16/I16,G16-H16,G16/I16)</f>
        <v>0</v>
      </c>
      <c r="K16" s="113">
        <f aca="true" t="shared" si="2" ref="K16:K24">$J16*L16</f>
        <v>0</v>
      </c>
      <c r="L16" s="340"/>
      <c r="M16" s="113">
        <f t="shared" si="1"/>
        <v>0</v>
      </c>
      <c r="N16" s="340"/>
      <c r="O16" s="129">
        <f t="shared" si="1"/>
        <v>0</v>
      </c>
      <c r="P16" s="340"/>
      <c r="Q16" s="113">
        <f>$J16*R16</f>
        <v>0</v>
      </c>
      <c r="R16" s="340"/>
      <c r="S16" s="113">
        <f>$J16*T16</f>
        <v>0</v>
      </c>
      <c r="T16" s="340"/>
      <c r="U16" s="113">
        <f>$J16*V16</f>
        <v>0</v>
      </c>
      <c r="V16" s="340"/>
      <c r="W16" s="113">
        <f>$J16*X16</f>
        <v>0</v>
      </c>
      <c r="X16" s="340"/>
      <c r="Y16" s="113">
        <f>$J16*Z16</f>
        <v>0</v>
      </c>
      <c r="Z16" s="340"/>
      <c r="AA16" s="113">
        <f>$J16*AB16</f>
        <v>0</v>
      </c>
      <c r="AB16" s="340"/>
      <c r="AC16" s="113">
        <f>$J16*AD16</f>
        <v>0</v>
      </c>
      <c r="AD16" s="340"/>
      <c r="AE16" s="178">
        <f t="shared" si="0"/>
        <v>0</v>
      </c>
      <c r="AF16" s="275"/>
    </row>
    <row r="17" spans="1:32" ht="12.75">
      <c r="A17" s="311"/>
      <c r="B17" s="345"/>
      <c r="C17" s="352"/>
      <c r="D17" s="346"/>
      <c r="E17" s="347"/>
      <c r="F17" s="348"/>
      <c r="G17" s="349"/>
      <c r="H17" s="353"/>
      <c r="I17" s="351">
        <v>1</v>
      </c>
      <c r="J17" s="133">
        <f aca="true" t="shared" si="3" ref="J17:J24">IF(G17-H17&lt;G17/I17,G17-H17,G17/I17)</f>
        <v>0</v>
      </c>
      <c r="K17" s="129">
        <f t="shared" si="2"/>
        <v>0</v>
      </c>
      <c r="L17" s="340"/>
      <c r="M17" s="113">
        <f t="shared" si="1"/>
        <v>0</v>
      </c>
      <c r="N17" s="340"/>
      <c r="O17" s="129">
        <f t="shared" si="1"/>
        <v>0</v>
      </c>
      <c r="P17" s="340"/>
      <c r="Q17" s="113">
        <f aca="true" t="shared" si="4" ref="Q17:Q24">$J17*R17</f>
        <v>0</v>
      </c>
      <c r="R17" s="340"/>
      <c r="S17" s="113">
        <f aca="true" t="shared" si="5" ref="S17:S24">$J17*T17</f>
        <v>0</v>
      </c>
      <c r="T17" s="340"/>
      <c r="U17" s="113">
        <f aca="true" t="shared" si="6" ref="U17:U24">$J17*V17</f>
        <v>0</v>
      </c>
      <c r="V17" s="340"/>
      <c r="W17" s="113">
        <f aca="true" t="shared" si="7" ref="W17:W24">$J17*X17</f>
        <v>0</v>
      </c>
      <c r="X17" s="340"/>
      <c r="Y17" s="113">
        <f aca="true" t="shared" si="8" ref="Y17:Y24">$J17*Z17</f>
        <v>0</v>
      </c>
      <c r="Z17" s="340"/>
      <c r="AA17" s="113">
        <f aca="true" t="shared" si="9" ref="AA17:AA24">$J17*AB17</f>
        <v>0</v>
      </c>
      <c r="AB17" s="340"/>
      <c r="AC17" s="113">
        <f aca="true" t="shared" si="10" ref="AC17:AC24">$J17*AD17</f>
        <v>0</v>
      </c>
      <c r="AD17" s="340"/>
      <c r="AE17" s="178">
        <f t="shared" si="0"/>
        <v>0</v>
      </c>
      <c r="AF17" s="275"/>
    </row>
    <row r="18" spans="1:32" ht="12.75">
      <c r="A18" s="311"/>
      <c r="B18" s="345"/>
      <c r="C18" s="345"/>
      <c r="D18" s="307"/>
      <c r="E18" s="347"/>
      <c r="F18" s="348"/>
      <c r="G18" s="349"/>
      <c r="H18" s="353"/>
      <c r="I18" s="351">
        <v>1</v>
      </c>
      <c r="J18" s="133">
        <f t="shared" si="3"/>
        <v>0</v>
      </c>
      <c r="K18" s="129">
        <f t="shared" si="2"/>
        <v>0</v>
      </c>
      <c r="L18" s="340"/>
      <c r="M18" s="113">
        <f t="shared" si="1"/>
        <v>0</v>
      </c>
      <c r="N18" s="340"/>
      <c r="O18" s="129">
        <f t="shared" si="1"/>
        <v>0</v>
      </c>
      <c r="P18" s="340"/>
      <c r="Q18" s="113">
        <f t="shared" si="4"/>
        <v>0</v>
      </c>
      <c r="R18" s="340"/>
      <c r="S18" s="113">
        <f t="shared" si="5"/>
        <v>0</v>
      </c>
      <c r="T18" s="340"/>
      <c r="U18" s="113">
        <f t="shared" si="6"/>
        <v>0</v>
      </c>
      <c r="V18" s="340"/>
      <c r="W18" s="113">
        <f t="shared" si="7"/>
        <v>0</v>
      </c>
      <c r="X18" s="340"/>
      <c r="Y18" s="113">
        <f t="shared" si="8"/>
        <v>0</v>
      </c>
      <c r="Z18" s="340"/>
      <c r="AA18" s="113">
        <f t="shared" si="9"/>
        <v>0</v>
      </c>
      <c r="AB18" s="340"/>
      <c r="AC18" s="113">
        <f t="shared" si="10"/>
        <v>0</v>
      </c>
      <c r="AD18" s="340"/>
      <c r="AE18" s="178">
        <f t="shared" si="0"/>
        <v>0</v>
      </c>
      <c r="AF18" s="275"/>
    </row>
    <row r="19" spans="1:32" ht="12.75">
      <c r="A19" s="311"/>
      <c r="B19" s="345"/>
      <c r="C19" s="345"/>
      <c r="D19" s="307"/>
      <c r="E19" s="347"/>
      <c r="F19" s="308"/>
      <c r="G19" s="349"/>
      <c r="H19" s="353"/>
      <c r="I19" s="351">
        <v>1</v>
      </c>
      <c r="J19" s="133">
        <f t="shared" si="3"/>
        <v>0</v>
      </c>
      <c r="K19" s="129">
        <f t="shared" si="2"/>
        <v>0</v>
      </c>
      <c r="L19" s="340"/>
      <c r="M19" s="113">
        <f t="shared" si="1"/>
        <v>0</v>
      </c>
      <c r="N19" s="340"/>
      <c r="O19" s="129">
        <f t="shared" si="1"/>
        <v>0</v>
      </c>
      <c r="P19" s="340"/>
      <c r="Q19" s="113">
        <f t="shared" si="4"/>
        <v>0</v>
      </c>
      <c r="R19" s="340"/>
      <c r="S19" s="113">
        <f t="shared" si="5"/>
        <v>0</v>
      </c>
      <c r="T19" s="340"/>
      <c r="U19" s="113">
        <f t="shared" si="6"/>
        <v>0</v>
      </c>
      <c r="V19" s="340"/>
      <c r="W19" s="113">
        <f t="shared" si="7"/>
        <v>0</v>
      </c>
      <c r="X19" s="340"/>
      <c r="Y19" s="113">
        <f t="shared" si="8"/>
        <v>0</v>
      </c>
      <c r="Z19" s="340"/>
      <c r="AA19" s="113">
        <f t="shared" si="9"/>
        <v>0</v>
      </c>
      <c r="AB19" s="340"/>
      <c r="AC19" s="113">
        <f t="shared" si="10"/>
        <v>0</v>
      </c>
      <c r="AD19" s="340"/>
      <c r="AE19" s="178">
        <f t="shared" si="0"/>
        <v>0</v>
      </c>
      <c r="AF19" s="275"/>
    </row>
    <row r="20" spans="1:32" ht="12.75">
      <c r="A20" s="311"/>
      <c r="B20" s="345"/>
      <c r="C20" s="345"/>
      <c r="D20" s="307"/>
      <c r="E20" s="347"/>
      <c r="F20" s="308"/>
      <c r="G20" s="349"/>
      <c r="H20" s="353"/>
      <c r="I20" s="351">
        <v>1</v>
      </c>
      <c r="J20" s="133">
        <f t="shared" si="3"/>
        <v>0</v>
      </c>
      <c r="K20" s="129">
        <f t="shared" si="2"/>
        <v>0</v>
      </c>
      <c r="L20" s="340"/>
      <c r="M20" s="113">
        <f t="shared" si="1"/>
        <v>0</v>
      </c>
      <c r="N20" s="340"/>
      <c r="O20" s="129">
        <f t="shared" si="1"/>
        <v>0</v>
      </c>
      <c r="P20" s="340"/>
      <c r="Q20" s="113">
        <f t="shared" si="4"/>
        <v>0</v>
      </c>
      <c r="R20" s="340"/>
      <c r="S20" s="113">
        <f t="shared" si="5"/>
        <v>0</v>
      </c>
      <c r="T20" s="340"/>
      <c r="U20" s="113">
        <f t="shared" si="6"/>
        <v>0</v>
      </c>
      <c r="V20" s="340"/>
      <c r="W20" s="113">
        <f t="shared" si="7"/>
        <v>0</v>
      </c>
      <c r="X20" s="340"/>
      <c r="Y20" s="113">
        <f t="shared" si="8"/>
        <v>0</v>
      </c>
      <c r="Z20" s="340"/>
      <c r="AA20" s="113">
        <f t="shared" si="9"/>
        <v>0</v>
      </c>
      <c r="AB20" s="340"/>
      <c r="AC20" s="113">
        <f t="shared" si="10"/>
        <v>0</v>
      </c>
      <c r="AD20" s="340"/>
      <c r="AE20" s="178">
        <f t="shared" si="0"/>
        <v>0</v>
      </c>
      <c r="AF20" s="275"/>
    </row>
    <row r="21" spans="1:32" ht="12.75">
      <c r="A21" s="311"/>
      <c r="B21" s="345"/>
      <c r="C21" s="345"/>
      <c r="D21" s="307"/>
      <c r="E21" s="347"/>
      <c r="F21" s="308"/>
      <c r="G21" s="349"/>
      <c r="H21" s="353"/>
      <c r="I21" s="351">
        <v>1</v>
      </c>
      <c r="J21" s="133">
        <f t="shared" si="3"/>
        <v>0</v>
      </c>
      <c r="K21" s="129">
        <f t="shared" si="2"/>
        <v>0</v>
      </c>
      <c r="L21" s="340"/>
      <c r="M21" s="113">
        <f t="shared" si="1"/>
        <v>0</v>
      </c>
      <c r="N21" s="340"/>
      <c r="O21" s="129">
        <f t="shared" si="1"/>
        <v>0</v>
      </c>
      <c r="P21" s="340"/>
      <c r="Q21" s="113">
        <f t="shared" si="4"/>
        <v>0</v>
      </c>
      <c r="R21" s="340"/>
      <c r="S21" s="113">
        <f t="shared" si="5"/>
        <v>0</v>
      </c>
      <c r="T21" s="340"/>
      <c r="U21" s="113">
        <f t="shared" si="6"/>
        <v>0</v>
      </c>
      <c r="V21" s="340"/>
      <c r="W21" s="113">
        <f t="shared" si="7"/>
        <v>0</v>
      </c>
      <c r="X21" s="340"/>
      <c r="Y21" s="113">
        <f t="shared" si="8"/>
        <v>0</v>
      </c>
      <c r="Z21" s="340"/>
      <c r="AA21" s="113">
        <f t="shared" si="9"/>
        <v>0</v>
      </c>
      <c r="AB21" s="340"/>
      <c r="AC21" s="113">
        <f t="shared" si="10"/>
        <v>0</v>
      </c>
      <c r="AD21" s="340"/>
      <c r="AE21" s="178">
        <f t="shared" si="0"/>
        <v>0</v>
      </c>
      <c r="AF21" s="275"/>
    </row>
    <row r="22" spans="1:32" ht="12.75">
      <c r="A22" s="311"/>
      <c r="B22" s="345"/>
      <c r="C22" s="345"/>
      <c r="D22" s="307"/>
      <c r="E22" s="347"/>
      <c r="F22" s="308"/>
      <c r="G22" s="349"/>
      <c r="H22" s="353"/>
      <c r="I22" s="351">
        <v>1</v>
      </c>
      <c r="J22" s="133">
        <f t="shared" si="3"/>
        <v>0</v>
      </c>
      <c r="K22" s="129">
        <f t="shared" si="2"/>
        <v>0</v>
      </c>
      <c r="L22" s="340"/>
      <c r="M22" s="113">
        <f t="shared" si="1"/>
        <v>0</v>
      </c>
      <c r="N22" s="340"/>
      <c r="O22" s="129">
        <f t="shared" si="1"/>
        <v>0</v>
      </c>
      <c r="P22" s="340"/>
      <c r="Q22" s="113">
        <f t="shared" si="4"/>
        <v>0</v>
      </c>
      <c r="R22" s="340"/>
      <c r="S22" s="113">
        <f t="shared" si="5"/>
        <v>0</v>
      </c>
      <c r="T22" s="340"/>
      <c r="U22" s="113">
        <f t="shared" si="6"/>
        <v>0</v>
      </c>
      <c r="V22" s="340"/>
      <c r="W22" s="113">
        <f t="shared" si="7"/>
        <v>0</v>
      </c>
      <c r="X22" s="340"/>
      <c r="Y22" s="113">
        <f t="shared" si="8"/>
        <v>0</v>
      </c>
      <c r="Z22" s="340"/>
      <c r="AA22" s="113">
        <f t="shared" si="9"/>
        <v>0</v>
      </c>
      <c r="AB22" s="340"/>
      <c r="AC22" s="113">
        <f t="shared" si="10"/>
        <v>0</v>
      </c>
      <c r="AD22" s="340"/>
      <c r="AE22" s="178">
        <f t="shared" si="0"/>
        <v>0</v>
      </c>
      <c r="AF22" s="275"/>
    </row>
    <row r="23" spans="1:32" ht="12.75">
      <c r="A23" s="311"/>
      <c r="B23" s="345"/>
      <c r="C23" s="345"/>
      <c r="D23" s="307"/>
      <c r="E23" s="347"/>
      <c r="F23" s="308"/>
      <c r="G23" s="349"/>
      <c r="H23" s="353"/>
      <c r="I23" s="351">
        <v>1</v>
      </c>
      <c r="J23" s="133">
        <f t="shared" si="3"/>
        <v>0</v>
      </c>
      <c r="K23" s="129">
        <f t="shared" si="2"/>
        <v>0</v>
      </c>
      <c r="L23" s="340"/>
      <c r="M23" s="113">
        <f t="shared" si="1"/>
        <v>0</v>
      </c>
      <c r="N23" s="340"/>
      <c r="O23" s="129">
        <f t="shared" si="1"/>
        <v>0</v>
      </c>
      <c r="P23" s="340"/>
      <c r="Q23" s="113">
        <f t="shared" si="4"/>
        <v>0</v>
      </c>
      <c r="R23" s="340"/>
      <c r="S23" s="113">
        <f t="shared" si="5"/>
        <v>0</v>
      </c>
      <c r="T23" s="340"/>
      <c r="U23" s="113">
        <f t="shared" si="6"/>
        <v>0</v>
      </c>
      <c r="V23" s="340"/>
      <c r="W23" s="113">
        <f t="shared" si="7"/>
        <v>0</v>
      </c>
      <c r="X23" s="340"/>
      <c r="Y23" s="113">
        <f t="shared" si="8"/>
        <v>0</v>
      </c>
      <c r="Z23" s="340"/>
      <c r="AA23" s="113">
        <f t="shared" si="9"/>
        <v>0</v>
      </c>
      <c r="AB23" s="340"/>
      <c r="AC23" s="113">
        <f t="shared" si="10"/>
        <v>0</v>
      </c>
      <c r="AD23" s="340"/>
      <c r="AE23" s="178">
        <f t="shared" si="0"/>
        <v>0</v>
      </c>
      <c r="AF23" s="275"/>
    </row>
    <row r="24" spans="1:32" ht="12.75">
      <c r="A24" s="313"/>
      <c r="B24" s="354"/>
      <c r="C24" s="354"/>
      <c r="D24" s="315"/>
      <c r="E24" s="355"/>
      <c r="F24" s="316"/>
      <c r="G24" s="349"/>
      <c r="H24" s="379"/>
      <c r="I24" s="351">
        <v>1</v>
      </c>
      <c r="J24" s="141">
        <f t="shared" si="3"/>
        <v>0</v>
      </c>
      <c r="K24" s="129">
        <f t="shared" si="2"/>
        <v>0</v>
      </c>
      <c r="L24" s="342"/>
      <c r="M24" s="113">
        <f t="shared" si="1"/>
        <v>0</v>
      </c>
      <c r="N24" s="342"/>
      <c r="O24" s="129">
        <f t="shared" si="1"/>
        <v>0</v>
      </c>
      <c r="P24" s="340"/>
      <c r="Q24" s="113">
        <f t="shared" si="4"/>
        <v>0</v>
      </c>
      <c r="R24" s="340"/>
      <c r="S24" s="113">
        <f t="shared" si="5"/>
        <v>0</v>
      </c>
      <c r="T24" s="340"/>
      <c r="U24" s="113">
        <f t="shared" si="6"/>
        <v>0</v>
      </c>
      <c r="V24" s="340"/>
      <c r="W24" s="113">
        <f t="shared" si="7"/>
        <v>0</v>
      </c>
      <c r="X24" s="340"/>
      <c r="Y24" s="113">
        <f t="shared" si="8"/>
        <v>0</v>
      </c>
      <c r="Z24" s="340"/>
      <c r="AA24" s="113">
        <f t="shared" si="9"/>
        <v>0</v>
      </c>
      <c r="AB24" s="340"/>
      <c r="AC24" s="113">
        <f t="shared" si="10"/>
        <v>0</v>
      </c>
      <c r="AD24" s="340"/>
      <c r="AE24" s="178">
        <f t="shared" si="0"/>
        <v>0</v>
      </c>
      <c r="AF24" s="276"/>
    </row>
    <row r="25" spans="7:31" ht="12.75">
      <c r="G25" s="58"/>
      <c r="H25" s="217" t="s">
        <v>62</v>
      </c>
      <c r="I25" s="58"/>
      <c r="J25" s="380">
        <f>SUM(J15:J24)</f>
        <v>0</v>
      </c>
      <c r="K25" s="130">
        <f>SUM(K15:K24)</f>
        <v>0</v>
      </c>
      <c r="L25" s="78"/>
      <c r="M25" s="127">
        <f>SUM(M15:M24)</f>
        <v>0</v>
      </c>
      <c r="N25" s="3"/>
      <c r="O25" s="130">
        <f>SUM(O15:O24)</f>
        <v>0</v>
      </c>
      <c r="P25" s="46"/>
      <c r="Q25" s="130">
        <f>SUM(Q15:Q24)</f>
        <v>0</v>
      </c>
      <c r="R25" s="46"/>
      <c r="S25" s="130">
        <f>SUM(S15:S24)</f>
        <v>0</v>
      </c>
      <c r="T25" s="46"/>
      <c r="U25" s="130">
        <f>SUM(U15:U24)</f>
        <v>0</v>
      </c>
      <c r="V25" s="46"/>
      <c r="W25" s="130">
        <f>SUM(W15:W24)</f>
        <v>0</v>
      </c>
      <c r="X25" s="46"/>
      <c r="Y25" s="130">
        <f>SUM(Y15:Y24)</f>
        <v>0</v>
      </c>
      <c r="Z25" s="46"/>
      <c r="AA25" s="130">
        <f>SUM(AA15:AA24)</f>
        <v>0</v>
      </c>
      <c r="AB25" s="46"/>
      <c r="AC25" s="130">
        <f>SUM(AC15:AC24)</f>
        <v>0</v>
      </c>
      <c r="AD25" s="46"/>
      <c r="AE25" s="2"/>
    </row>
    <row r="26" spans="11:31" ht="12.75">
      <c r="K26" s="401" t="s">
        <v>61</v>
      </c>
      <c r="L26" s="401"/>
      <c r="M26" s="401"/>
      <c r="N26" s="401"/>
      <c r="O26" s="60"/>
      <c r="P26" s="60"/>
      <c r="Q26" s="60"/>
      <c r="R26" s="60"/>
      <c r="S26" s="60"/>
      <c r="T26" s="60"/>
      <c r="U26" s="60"/>
      <c r="V26" s="60"/>
      <c r="W26" s="60"/>
      <c r="X26" s="60"/>
      <c r="Y26" s="60"/>
      <c r="Z26" s="60"/>
      <c r="AA26" s="60"/>
      <c r="AB26" s="60"/>
      <c r="AC26" s="60"/>
      <c r="AD26" s="60"/>
      <c r="AE26" s="60"/>
    </row>
    <row r="32" ht="12.75">
      <c r="A32" s="25" t="s">
        <v>72</v>
      </c>
    </row>
  </sheetData>
  <sheetProtection password="CFCA" sheet="1" objects="1" scenarios="1"/>
  <mergeCells count="17">
    <mergeCell ref="L5:P5"/>
    <mergeCell ref="K26:N26"/>
    <mergeCell ref="A3:AF3"/>
    <mergeCell ref="A4:AF4"/>
    <mergeCell ref="K9:AD9"/>
    <mergeCell ref="K10:AD10"/>
    <mergeCell ref="K11:L11"/>
    <mergeCell ref="M11:N11"/>
    <mergeCell ref="AF13:AF14"/>
    <mergeCell ref="O11:P11"/>
    <mergeCell ref="AC11:AD11"/>
    <mergeCell ref="Q11:R11"/>
    <mergeCell ref="S11:T11"/>
    <mergeCell ref="U11:V11"/>
    <mergeCell ref="W11:X11"/>
    <mergeCell ref="Y11:Z11"/>
    <mergeCell ref="AA11:AB11"/>
  </mergeCells>
  <conditionalFormatting sqref="AE15">
    <cfRule type="cellIs" priority="3" dxfId="0" operator="greaterThan" stopIfTrue="1">
      <formula>1</formula>
    </cfRule>
  </conditionalFormatting>
  <conditionalFormatting sqref="AE16:AE24">
    <cfRule type="cellIs" priority="2" dxfId="0" operator="greaterThan" stopIfTrue="1">
      <formula>1</formula>
    </cfRule>
  </conditionalFormatting>
  <conditionalFormatting sqref="AE14">
    <cfRule type="cellIs" priority="1" dxfId="0" operator="greaterThan" stopIfTrue="1">
      <formula>1</formula>
    </cfRule>
  </conditionalFormatting>
  <printOptions gridLines="1"/>
  <pageMargins left="0.5" right="0.5" top="0.75" bottom="1" header="0.5" footer="0.5"/>
  <pageSetup fitToHeight="1" fitToWidth="1" horizontalDpi="600" verticalDpi="600" orientation="landscape" paperSize="5" scale="53" r:id="rId2"/>
  <headerFooter alignWithMargins="0">
    <oddHeader>&amp;R&amp;"Arial,Bold"
</oddHeader>
    <oddFooter>&amp;LPrinted:&amp;D&amp;C&amp;F
&amp;A&amp;R&amp;"Tahoma,Regular"&amp;9 10 Services FY 2023
Service Center Rate Cal Worksheet
Revised 4/28/22
</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T50"/>
  <sheetViews>
    <sheetView workbookViewId="0" topLeftCell="A1">
      <selection activeCell="O24" sqref="O24"/>
    </sheetView>
  </sheetViews>
  <sheetFormatPr defaultColWidth="9.140625" defaultRowHeight="12.75"/>
  <cols>
    <col min="1" max="1" width="40.7109375" style="0" customWidth="1"/>
    <col min="2" max="2" width="15.7109375" style="0" customWidth="1"/>
    <col min="3" max="3" width="11.28125" style="0" bestFit="1" customWidth="1"/>
    <col min="4" max="5" width="11.28125" style="0" customWidth="1"/>
    <col min="6" max="6" width="10.28125" style="0" customWidth="1"/>
    <col min="7" max="7" width="9.28125" style="0" bestFit="1" customWidth="1"/>
    <col min="8" max="8" width="9.8515625" style="0" bestFit="1" customWidth="1"/>
    <col min="9" max="9" width="9.8515625" style="0" customWidth="1"/>
    <col min="10" max="10" width="11.28125" style="0" bestFit="1" customWidth="1"/>
    <col min="11" max="11" width="27.57421875" style="0" customWidth="1"/>
  </cols>
  <sheetData>
    <row r="1" spans="1:11" ht="15">
      <c r="A1" s="206" t="s">
        <v>143</v>
      </c>
      <c r="B1" s="273">
        <f>'Salary and Wage'!B1</f>
        <v>0</v>
      </c>
      <c r="C1" s="274"/>
      <c r="D1" s="274"/>
      <c r="E1" s="274"/>
      <c r="F1" s="208"/>
      <c r="G1" s="155"/>
      <c r="H1" s="154" t="s">
        <v>142</v>
      </c>
      <c r="I1" s="271">
        <f>'Salary and Wage'!F1</f>
        <v>0</v>
      </c>
      <c r="J1" s="271"/>
      <c r="K1" s="209"/>
    </row>
    <row r="2" spans="1:11" ht="15" customHeight="1">
      <c r="A2" s="93"/>
      <c r="B2" s="2"/>
      <c r="C2" s="2"/>
      <c r="D2" s="2"/>
      <c r="E2" s="2"/>
      <c r="F2" s="2"/>
      <c r="G2" s="5"/>
      <c r="H2" s="93"/>
      <c r="I2" s="93"/>
      <c r="J2" s="2"/>
      <c r="K2" s="2"/>
    </row>
    <row r="3" spans="1:14" s="8" customFormat="1" ht="31.5">
      <c r="A3" s="383" t="s">
        <v>146</v>
      </c>
      <c r="B3" s="383"/>
      <c r="C3" s="383"/>
      <c r="D3" s="383"/>
      <c r="E3" s="383"/>
      <c r="F3" s="383"/>
      <c r="G3" s="383"/>
      <c r="H3" s="383"/>
      <c r="I3" s="383"/>
      <c r="J3" s="383"/>
      <c r="K3" s="383"/>
      <c r="L3" s="20"/>
      <c r="M3" s="20"/>
      <c r="N3" s="20"/>
    </row>
    <row r="4" spans="1:14" s="23" customFormat="1" ht="17.25">
      <c r="A4" s="384" t="s">
        <v>166</v>
      </c>
      <c r="B4" s="384"/>
      <c r="C4" s="384"/>
      <c r="D4" s="384"/>
      <c r="E4" s="384"/>
      <c r="F4" s="384"/>
      <c r="G4" s="384"/>
      <c r="H4" s="384"/>
      <c r="I4" s="384"/>
      <c r="J4" s="384"/>
      <c r="K4" s="384"/>
      <c r="L4" s="22"/>
      <c r="M4" s="22"/>
      <c r="N4" s="22"/>
    </row>
    <row r="5" spans="1:14" s="23" customFormat="1" ht="17.25">
      <c r="A5" s="22"/>
      <c r="B5" s="22"/>
      <c r="D5" s="384" t="s">
        <v>210</v>
      </c>
      <c r="E5" s="384"/>
      <c r="F5" s="384"/>
      <c r="G5" s="284"/>
      <c r="H5" s="284"/>
      <c r="I5" s="22"/>
      <c r="J5" s="22"/>
      <c r="K5" s="22"/>
      <c r="L5" s="22"/>
      <c r="M5" s="22"/>
      <c r="N5" s="22"/>
    </row>
    <row r="6" spans="1:14" s="23" customFormat="1" ht="17.25">
      <c r="A6" s="22"/>
      <c r="B6" s="22"/>
      <c r="C6" s="22"/>
      <c r="D6" s="22"/>
      <c r="E6" s="22"/>
      <c r="F6" s="22"/>
      <c r="G6" s="22"/>
      <c r="H6" s="22"/>
      <c r="I6" s="22"/>
      <c r="J6" s="22"/>
      <c r="K6" s="22"/>
      <c r="L6" s="22"/>
      <c r="M6" s="22"/>
      <c r="N6" s="22"/>
    </row>
    <row r="7" spans="1:20" s="23" customFormat="1" ht="17.25">
      <c r="A7" s="304"/>
      <c r="B7" s="21" t="s">
        <v>191</v>
      </c>
      <c r="C7" s="22"/>
      <c r="D7" s="22"/>
      <c r="E7" s="22"/>
      <c r="F7" s="22"/>
      <c r="G7" s="22"/>
      <c r="H7" s="22"/>
      <c r="I7" s="22"/>
      <c r="J7" s="22"/>
      <c r="K7" s="22"/>
      <c r="L7" s="22"/>
      <c r="M7" s="22"/>
      <c r="N7" s="22"/>
      <c r="O7" s="22"/>
      <c r="P7" s="22"/>
      <c r="Q7" s="22"/>
      <c r="R7" s="22"/>
      <c r="S7" s="22"/>
      <c r="T7" s="22"/>
    </row>
    <row r="8" spans="1:14" s="23" customFormat="1" ht="18" thickBot="1">
      <c r="A8" s="22"/>
      <c r="B8" s="103"/>
      <c r="C8" s="22"/>
      <c r="D8" s="22"/>
      <c r="E8" s="22"/>
      <c r="F8" s="22"/>
      <c r="G8" s="22"/>
      <c r="H8" s="22"/>
      <c r="I8" s="22"/>
      <c r="J8" s="22"/>
      <c r="K8" s="22"/>
      <c r="L8" s="22"/>
      <c r="M8" s="22"/>
      <c r="N8" s="22"/>
    </row>
    <row r="9" spans="1:11" s="8" customFormat="1" ht="12.75">
      <c r="A9" s="11"/>
      <c r="B9" s="201"/>
      <c r="C9" s="48"/>
      <c r="D9" s="12"/>
      <c r="E9" s="12"/>
      <c r="F9" s="396" t="s">
        <v>184</v>
      </c>
      <c r="G9" s="396"/>
      <c r="H9" s="12"/>
      <c r="I9" s="12"/>
      <c r="J9" s="49"/>
      <c r="K9" s="28"/>
    </row>
    <row r="10" spans="1:11" s="8" customFormat="1" ht="40.5" customHeight="1" thickBot="1">
      <c r="A10" s="14" t="s">
        <v>76</v>
      </c>
      <c r="B10" s="104" t="s">
        <v>208</v>
      </c>
      <c r="C10" s="53" t="s">
        <v>161</v>
      </c>
      <c r="D10" s="50" t="s">
        <v>159</v>
      </c>
      <c r="E10" s="51" t="s">
        <v>165</v>
      </c>
      <c r="F10" s="51" t="s">
        <v>183</v>
      </c>
      <c r="G10" s="51" t="s">
        <v>182</v>
      </c>
      <c r="H10" s="51" t="s">
        <v>98</v>
      </c>
      <c r="I10" s="51" t="s">
        <v>167</v>
      </c>
      <c r="J10" s="52" t="s">
        <v>0</v>
      </c>
      <c r="K10" s="16" t="s">
        <v>59</v>
      </c>
    </row>
    <row r="11" spans="1:11" s="18" customFormat="1" ht="9.75">
      <c r="A11" s="174" t="s">
        <v>92</v>
      </c>
      <c r="B11" s="175"/>
      <c r="C11" s="176"/>
      <c r="D11" s="55"/>
      <c r="E11" s="55"/>
      <c r="F11" s="55"/>
      <c r="G11" s="55"/>
      <c r="H11" s="55"/>
      <c r="I11" s="55"/>
      <c r="J11" s="177"/>
      <c r="K11" s="72"/>
    </row>
    <row r="12" spans="1:11" s="18" customFormat="1" ht="9.75">
      <c r="A12" s="174" t="s">
        <v>102</v>
      </c>
      <c r="B12" s="288" t="s">
        <v>209</v>
      </c>
      <c r="C12" s="378">
        <v>50000</v>
      </c>
      <c r="D12" s="375">
        <v>1</v>
      </c>
      <c r="E12" s="111">
        <f>+C12*D12</f>
        <v>50000</v>
      </c>
      <c r="F12" s="269">
        <v>0.252</v>
      </c>
      <c r="G12" s="111">
        <f>+E12*F12</f>
        <v>12600</v>
      </c>
      <c r="H12" s="111">
        <v>-40000</v>
      </c>
      <c r="I12" s="111"/>
      <c r="J12" s="239">
        <f>SUM(E12:I12)</f>
        <v>22600.252</v>
      </c>
      <c r="K12" s="72"/>
    </row>
    <row r="13" spans="1:11" s="18" customFormat="1" ht="12.75">
      <c r="A13" s="180" t="s">
        <v>103</v>
      </c>
      <c r="B13" s="289" t="s">
        <v>209</v>
      </c>
      <c r="C13" s="237"/>
      <c r="D13" s="196"/>
      <c r="E13" s="238"/>
      <c r="F13" s="196"/>
      <c r="G13" s="238"/>
      <c r="H13" s="238"/>
      <c r="I13" s="240">
        <v>500</v>
      </c>
      <c r="J13" s="233">
        <f>SUM(E13:I13)</f>
        <v>500</v>
      </c>
      <c r="K13" s="73"/>
    </row>
    <row r="14" spans="1:11" ht="12.75">
      <c r="A14" s="305"/>
      <c r="B14" s="308"/>
      <c r="C14" s="309"/>
      <c r="D14" s="310"/>
      <c r="E14" s="146">
        <f>+C14*D14</f>
        <v>0</v>
      </c>
      <c r="F14" s="317">
        <v>0.294</v>
      </c>
      <c r="G14" s="146">
        <f>+E14*F14</f>
        <v>0</v>
      </c>
      <c r="H14" s="356"/>
      <c r="I14" s="356"/>
      <c r="J14" s="98">
        <f>+E14+G14+H14+I14</f>
        <v>0</v>
      </c>
      <c r="K14" s="275"/>
    </row>
    <row r="15" spans="1:11" ht="12.75">
      <c r="A15" s="305"/>
      <c r="B15" s="308"/>
      <c r="C15" s="309"/>
      <c r="D15" s="310"/>
      <c r="E15" s="146">
        <f aca="true" t="shared" si="0" ref="E15:E37">+C15*D15</f>
        <v>0</v>
      </c>
      <c r="F15" s="317">
        <v>0.294</v>
      </c>
      <c r="G15" s="146">
        <f aca="true" t="shared" si="1" ref="G15:G37">+E15*F15</f>
        <v>0</v>
      </c>
      <c r="H15" s="356"/>
      <c r="I15" s="356"/>
      <c r="J15" s="98">
        <f aca="true" t="shared" si="2" ref="J15:J37">+E15+G15+H15+I15</f>
        <v>0</v>
      </c>
      <c r="K15" s="275"/>
    </row>
    <row r="16" spans="1:11" ht="12.75">
      <c r="A16" s="305"/>
      <c r="B16" s="308"/>
      <c r="C16" s="309"/>
      <c r="D16" s="310"/>
      <c r="E16" s="146">
        <f t="shared" si="0"/>
        <v>0</v>
      </c>
      <c r="F16" s="317">
        <v>0.294</v>
      </c>
      <c r="G16" s="146">
        <f t="shared" si="1"/>
        <v>0</v>
      </c>
      <c r="H16" s="356"/>
      <c r="I16" s="356"/>
      <c r="J16" s="98">
        <f t="shared" si="2"/>
        <v>0</v>
      </c>
      <c r="K16" s="275"/>
    </row>
    <row r="17" spans="1:11" ht="12.75">
      <c r="A17" s="305"/>
      <c r="B17" s="308"/>
      <c r="C17" s="309"/>
      <c r="D17" s="310"/>
      <c r="E17" s="146">
        <f t="shared" si="0"/>
        <v>0</v>
      </c>
      <c r="F17" s="317">
        <v>0.294</v>
      </c>
      <c r="G17" s="146">
        <f t="shared" si="1"/>
        <v>0</v>
      </c>
      <c r="H17" s="356"/>
      <c r="I17" s="356"/>
      <c r="J17" s="98">
        <f t="shared" si="2"/>
        <v>0</v>
      </c>
      <c r="K17" s="275"/>
    </row>
    <row r="18" spans="1:11" ht="12.75">
      <c r="A18" s="311"/>
      <c r="B18" s="308"/>
      <c r="C18" s="309"/>
      <c r="D18" s="310"/>
      <c r="E18" s="146">
        <f t="shared" si="0"/>
        <v>0</v>
      </c>
      <c r="F18" s="317">
        <v>0.294</v>
      </c>
      <c r="G18" s="146">
        <f t="shared" si="1"/>
        <v>0</v>
      </c>
      <c r="H18" s="356"/>
      <c r="I18" s="356"/>
      <c r="J18" s="98">
        <f t="shared" si="2"/>
        <v>0</v>
      </c>
      <c r="K18" s="275"/>
    </row>
    <row r="19" spans="1:11" ht="12.75">
      <c r="A19" s="311"/>
      <c r="B19" s="308"/>
      <c r="C19" s="309"/>
      <c r="D19" s="310"/>
      <c r="E19" s="146">
        <f t="shared" si="0"/>
        <v>0</v>
      </c>
      <c r="F19" s="317">
        <v>0.294</v>
      </c>
      <c r="G19" s="146">
        <f t="shared" si="1"/>
        <v>0</v>
      </c>
      <c r="H19" s="356"/>
      <c r="I19" s="356"/>
      <c r="J19" s="98">
        <f t="shared" si="2"/>
        <v>0</v>
      </c>
      <c r="K19" s="275"/>
    </row>
    <row r="20" spans="1:11" ht="12.75">
      <c r="A20" s="311"/>
      <c r="B20" s="308"/>
      <c r="C20" s="309"/>
      <c r="D20" s="310"/>
      <c r="E20" s="146">
        <f t="shared" si="0"/>
        <v>0</v>
      </c>
      <c r="F20" s="317">
        <v>0.294</v>
      </c>
      <c r="G20" s="146">
        <f t="shared" si="1"/>
        <v>0</v>
      </c>
      <c r="H20" s="356"/>
      <c r="I20" s="356"/>
      <c r="J20" s="98">
        <f t="shared" si="2"/>
        <v>0</v>
      </c>
      <c r="K20" s="275"/>
    </row>
    <row r="21" spans="1:11" ht="12.75">
      <c r="A21" s="311"/>
      <c r="B21" s="308"/>
      <c r="C21" s="309"/>
      <c r="D21" s="310"/>
      <c r="E21" s="146">
        <f t="shared" si="0"/>
        <v>0</v>
      </c>
      <c r="F21" s="317">
        <v>0.294</v>
      </c>
      <c r="G21" s="146">
        <f t="shared" si="1"/>
        <v>0</v>
      </c>
      <c r="H21" s="356"/>
      <c r="I21" s="356"/>
      <c r="J21" s="98">
        <f t="shared" si="2"/>
        <v>0</v>
      </c>
      <c r="K21" s="275"/>
    </row>
    <row r="22" spans="1:11" ht="12.75">
      <c r="A22" s="311"/>
      <c r="B22" s="308"/>
      <c r="C22" s="309"/>
      <c r="D22" s="310"/>
      <c r="E22" s="146">
        <f>+C22*D22</f>
        <v>0</v>
      </c>
      <c r="F22" s="317">
        <v>0.294</v>
      </c>
      <c r="G22" s="146">
        <f t="shared" si="1"/>
        <v>0</v>
      </c>
      <c r="H22" s="356"/>
      <c r="I22" s="356"/>
      <c r="J22" s="98">
        <f t="shared" si="2"/>
        <v>0</v>
      </c>
      <c r="K22" s="275"/>
    </row>
    <row r="23" spans="1:11" ht="12.75">
      <c r="A23" s="311"/>
      <c r="B23" s="308"/>
      <c r="C23" s="309"/>
      <c r="D23" s="310"/>
      <c r="E23" s="146">
        <f aca="true" t="shared" si="3" ref="E23:E32">+C23*D23</f>
        <v>0</v>
      </c>
      <c r="F23" s="317">
        <v>0.294</v>
      </c>
      <c r="G23" s="146">
        <f t="shared" si="1"/>
        <v>0</v>
      </c>
      <c r="H23" s="356"/>
      <c r="I23" s="356"/>
      <c r="J23" s="98">
        <f t="shared" si="2"/>
        <v>0</v>
      </c>
      <c r="K23" s="275"/>
    </row>
    <row r="24" spans="1:11" ht="12.75">
      <c r="A24" s="311"/>
      <c r="B24" s="308"/>
      <c r="C24" s="309"/>
      <c r="D24" s="310"/>
      <c r="E24" s="146">
        <f t="shared" si="3"/>
        <v>0</v>
      </c>
      <c r="F24" s="317">
        <v>0.294</v>
      </c>
      <c r="G24" s="146">
        <f t="shared" si="1"/>
        <v>0</v>
      </c>
      <c r="H24" s="356"/>
      <c r="I24" s="356"/>
      <c r="J24" s="98">
        <f t="shared" si="2"/>
        <v>0</v>
      </c>
      <c r="K24" s="275"/>
    </row>
    <row r="25" spans="1:11" ht="12.75">
      <c r="A25" s="311"/>
      <c r="B25" s="308"/>
      <c r="C25" s="309"/>
      <c r="D25" s="310"/>
      <c r="E25" s="146">
        <f t="shared" si="3"/>
        <v>0</v>
      </c>
      <c r="F25" s="317">
        <v>0.294</v>
      </c>
      <c r="G25" s="146">
        <f t="shared" si="1"/>
        <v>0</v>
      </c>
      <c r="H25" s="356"/>
      <c r="I25" s="356"/>
      <c r="J25" s="98">
        <f t="shared" si="2"/>
        <v>0</v>
      </c>
      <c r="K25" s="275"/>
    </row>
    <row r="26" spans="1:11" ht="12.75">
      <c r="A26" s="311"/>
      <c r="B26" s="308"/>
      <c r="C26" s="309"/>
      <c r="D26" s="310"/>
      <c r="E26" s="146">
        <f t="shared" si="3"/>
        <v>0</v>
      </c>
      <c r="F26" s="317">
        <v>0.294</v>
      </c>
      <c r="G26" s="146">
        <f t="shared" si="1"/>
        <v>0</v>
      </c>
      <c r="H26" s="356"/>
      <c r="I26" s="356"/>
      <c r="J26" s="98">
        <f t="shared" si="2"/>
        <v>0</v>
      </c>
      <c r="K26" s="275"/>
    </row>
    <row r="27" spans="1:11" ht="12.75">
      <c r="A27" s="311"/>
      <c r="B27" s="308"/>
      <c r="C27" s="309"/>
      <c r="D27" s="310"/>
      <c r="E27" s="146">
        <f t="shared" si="3"/>
        <v>0</v>
      </c>
      <c r="F27" s="317">
        <v>0.294</v>
      </c>
      <c r="G27" s="146">
        <f t="shared" si="1"/>
        <v>0</v>
      </c>
      <c r="H27" s="356"/>
      <c r="I27" s="356"/>
      <c r="J27" s="98">
        <f t="shared" si="2"/>
        <v>0</v>
      </c>
      <c r="K27" s="275"/>
    </row>
    <row r="28" spans="1:11" ht="12.75">
      <c r="A28" s="311"/>
      <c r="B28" s="308"/>
      <c r="C28" s="309"/>
      <c r="D28" s="310"/>
      <c r="E28" s="146">
        <f t="shared" si="3"/>
        <v>0</v>
      </c>
      <c r="F28" s="317">
        <v>0.294</v>
      </c>
      <c r="G28" s="146">
        <f t="shared" si="1"/>
        <v>0</v>
      </c>
      <c r="H28" s="356"/>
      <c r="I28" s="356"/>
      <c r="J28" s="98">
        <f t="shared" si="2"/>
        <v>0</v>
      </c>
      <c r="K28" s="275"/>
    </row>
    <row r="29" spans="1:11" ht="12.75">
      <c r="A29" s="311"/>
      <c r="B29" s="308"/>
      <c r="C29" s="309"/>
      <c r="D29" s="310"/>
      <c r="E29" s="146">
        <f t="shared" si="3"/>
        <v>0</v>
      </c>
      <c r="F29" s="317">
        <v>0.294</v>
      </c>
      <c r="G29" s="146">
        <f t="shared" si="1"/>
        <v>0</v>
      </c>
      <c r="H29" s="356"/>
      <c r="I29" s="356"/>
      <c r="J29" s="98">
        <f t="shared" si="2"/>
        <v>0</v>
      </c>
      <c r="K29" s="275"/>
    </row>
    <row r="30" spans="1:11" ht="12.75">
      <c r="A30" s="311"/>
      <c r="B30" s="308"/>
      <c r="C30" s="309"/>
      <c r="D30" s="310"/>
      <c r="E30" s="146">
        <f t="shared" si="3"/>
        <v>0</v>
      </c>
      <c r="F30" s="317">
        <v>0.294</v>
      </c>
      <c r="G30" s="146">
        <f t="shared" si="1"/>
        <v>0</v>
      </c>
      <c r="H30" s="356"/>
      <c r="I30" s="356"/>
      <c r="J30" s="98">
        <f t="shared" si="2"/>
        <v>0</v>
      </c>
      <c r="K30" s="275"/>
    </row>
    <row r="31" spans="1:11" ht="12.75">
      <c r="A31" s="311"/>
      <c r="B31" s="308"/>
      <c r="C31" s="309"/>
      <c r="D31" s="310"/>
      <c r="E31" s="146">
        <f t="shared" si="3"/>
        <v>0</v>
      </c>
      <c r="F31" s="317">
        <v>0.294</v>
      </c>
      <c r="G31" s="146">
        <f t="shared" si="1"/>
        <v>0</v>
      </c>
      <c r="H31" s="356"/>
      <c r="I31" s="356"/>
      <c r="J31" s="98">
        <f t="shared" si="2"/>
        <v>0</v>
      </c>
      <c r="K31" s="275"/>
    </row>
    <row r="32" spans="1:11" ht="12.75">
      <c r="A32" s="311"/>
      <c r="B32" s="308"/>
      <c r="C32" s="309"/>
      <c r="D32" s="310"/>
      <c r="E32" s="146">
        <f t="shared" si="3"/>
        <v>0</v>
      </c>
      <c r="F32" s="317">
        <v>0.294</v>
      </c>
      <c r="G32" s="146">
        <f t="shared" si="1"/>
        <v>0</v>
      </c>
      <c r="H32" s="356"/>
      <c r="I32" s="356"/>
      <c r="J32" s="98">
        <f t="shared" si="2"/>
        <v>0</v>
      </c>
      <c r="K32" s="275"/>
    </row>
    <row r="33" spans="1:11" ht="12.75">
      <c r="A33" s="311"/>
      <c r="B33" s="308"/>
      <c r="C33" s="309"/>
      <c r="D33" s="310"/>
      <c r="E33" s="146">
        <f t="shared" si="0"/>
        <v>0</v>
      </c>
      <c r="F33" s="317">
        <v>0.294</v>
      </c>
      <c r="G33" s="146">
        <f t="shared" si="1"/>
        <v>0</v>
      </c>
      <c r="H33" s="356"/>
      <c r="I33" s="356"/>
      <c r="J33" s="98">
        <f t="shared" si="2"/>
        <v>0</v>
      </c>
      <c r="K33" s="275"/>
    </row>
    <row r="34" spans="1:11" ht="12.75">
      <c r="A34" s="311"/>
      <c r="B34" s="308"/>
      <c r="C34" s="309"/>
      <c r="D34" s="310"/>
      <c r="E34" s="146">
        <f t="shared" si="0"/>
        <v>0</v>
      </c>
      <c r="F34" s="317">
        <v>0.294</v>
      </c>
      <c r="G34" s="146">
        <f t="shared" si="1"/>
        <v>0</v>
      </c>
      <c r="H34" s="356"/>
      <c r="I34" s="356"/>
      <c r="J34" s="98">
        <f t="shared" si="2"/>
        <v>0</v>
      </c>
      <c r="K34" s="275"/>
    </row>
    <row r="35" spans="1:11" ht="12.75">
      <c r="A35" s="311"/>
      <c r="B35" s="308"/>
      <c r="C35" s="309"/>
      <c r="D35" s="310"/>
      <c r="E35" s="146">
        <f t="shared" si="0"/>
        <v>0</v>
      </c>
      <c r="F35" s="317">
        <v>0.294</v>
      </c>
      <c r="G35" s="146">
        <f t="shared" si="1"/>
        <v>0</v>
      </c>
      <c r="H35" s="356"/>
      <c r="I35" s="356"/>
      <c r="J35" s="98">
        <f t="shared" si="2"/>
        <v>0</v>
      </c>
      <c r="K35" s="275"/>
    </row>
    <row r="36" spans="1:11" ht="12.75">
      <c r="A36" s="311"/>
      <c r="B36" s="308"/>
      <c r="C36" s="309"/>
      <c r="D36" s="310"/>
      <c r="E36" s="146">
        <f t="shared" si="0"/>
        <v>0</v>
      </c>
      <c r="F36" s="317">
        <v>0.294</v>
      </c>
      <c r="G36" s="146">
        <f t="shared" si="1"/>
        <v>0</v>
      </c>
      <c r="H36" s="356"/>
      <c r="I36" s="356"/>
      <c r="J36" s="98">
        <f t="shared" si="2"/>
        <v>0</v>
      </c>
      <c r="K36" s="275"/>
    </row>
    <row r="37" spans="1:11" ht="12.75">
      <c r="A37" s="313"/>
      <c r="B37" s="316"/>
      <c r="C37" s="309"/>
      <c r="D37" s="310"/>
      <c r="E37" s="146">
        <f t="shared" si="0"/>
        <v>0</v>
      </c>
      <c r="F37" s="317">
        <v>0.294</v>
      </c>
      <c r="G37" s="146">
        <f t="shared" si="1"/>
        <v>0</v>
      </c>
      <c r="H37" s="356"/>
      <c r="I37" s="356"/>
      <c r="J37" s="98">
        <f t="shared" si="2"/>
        <v>0</v>
      </c>
      <c r="K37" s="276"/>
    </row>
    <row r="38" spans="2:10" ht="12.75">
      <c r="B38" s="217" t="s">
        <v>62</v>
      </c>
      <c r="C38" s="100">
        <f>SUM(C14:C37)</f>
        <v>0</v>
      </c>
      <c r="D38" s="101"/>
      <c r="E38" s="101">
        <f>SUM(E14:E37)</f>
        <v>0</v>
      </c>
      <c r="F38" s="101"/>
      <c r="G38" s="101">
        <f>SUM(G14:G37)</f>
        <v>0</v>
      </c>
      <c r="H38" s="101">
        <f>SUM(H14:H37)</f>
        <v>0</v>
      </c>
      <c r="I38" s="101">
        <f>SUM(I14:I37)</f>
        <v>0</v>
      </c>
      <c r="J38" s="102">
        <f>SUM(J14:J37)</f>
        <v>0</v>
      </c>
    </row>
    <row r="41" spans="1:2" ht="13.5">
      <c r="A41" s="216" t="s">
        <v>151</v>
      </c>
      <c r="B41" s="5"/>
    </row>
    <row r="42" spans="1:6" ht="12.75">
      <c r="A42" s="1" t="s">
        <v>152</v>
      </c>
      <c r="B42" s="217"/>
      <c r="C42" s="1"/>
      <c r="D42" s="1"/>
      <c r="E42" s="1"/>
      <c r="F42" s="1"/>
    </row>
    <row r="43" spans="1:6" ht="12.75">
      <c r="A43" s="1" t="s">
        <v>192</v>
      </c>
      <c r="B43" s="1"/>
      <c r="C43" s="1"/>
      <c r="D43" s="1"/>
      <c r="E43" s="1"/>
      <c r="F43" s="1"/>
    </row>
    <row r="44" spans="1:6" ht="13.5">
      <c r="A44" s="145" t="s">
        <v>185</v>
      </c>
      <c r="B44" s="218"/>
      <c r="C44" s="218"/>
      <c r="D44" s="218"/>
      <c r="E44" s="218"/>
      <c r="F44" s="218"/>
    </row>
    <row r="45" spans="1:4" ht="15">
      <c r="A45" s="144" t="s">
        <v>186</v>
      </c>
      <c r="B45" s="144"/>
      <c r="C45" s="219"/>
      <c r="D45" s="143"/>
    </row>
    <row r="46" spans="1:3" ht="15.75" thickBot="1">
      <c r="A46" s="142"/>
      <c r="B46" s="370" t="s">
        <v>211</v>
      </c>
      <c r="C46" s="224"/>
    </row>
    <row r="47" spans="1:3" ht="15">
      <c r="A47" s="230" t="s">
        <v>187</v>
      </c>
      <c r="B47" s="381">
        <v>0.294</v>
      </c>
      <c r="C47" s="224"/>
    </row>
    <row r="48" spans="1:3" ht="15">
      <c r="A48" s="230" t="s">
        <v>188</v>
      </c>
      <c r="B48" s="382">
        <v>0.314</v>
      </c>
      <c r="C48" s="224"/>
    </row>
    <row r="49" spans="1:3" ht="15">
      <c r="A49" s="230" t="s">
        <v>205</v>
      </c>
      <c r="B49" s="382">
        <v>0.116</v>
      </c>
      <c r="C49" s="224"/>
    </row>
    <row r="50" spans="1:2" ht="13.5">
      <c r="A50" s="230"/>
      <c r="B50" s="382"/>
    </row>
  </sheetData>
  <sheetProtection password="CFCA" sheet="1" objects="1" scenarios="1"/>
  <mergeCells count="4">
    <mergeCell ref="A3:K3"/>
    <mergeCell ref="A4:K4"/>
    <mergeCell ref="F9:G9"/>
    <mergeCell ref="D5:F5"/>
  </mergeCells>
  <dataValidations count="2">
    <dataValidation type="decimal" showInputMessage="1" showErrorMessage="1" promptTitle="Effort %" prompt="Do not exceed 100%" errorTitle="Effort %" error="Effort % can not exceed 100%" sqref="D14:D37 D12">
      <formula1>0</formula1>
      <formula2>1</formula2>
    </dataValidation>
    <dataValidation type="whole" allowBlank="1" showInputMessage="1" showErrorMessage="1" prompt="The current NIH Salary Cap is $212,100. The effective date is 1/1/2023." errorTitle="NIH Salary Cap" error="Use NIH Salary Cap of $212,100. The effective date is 1/1/2023." sqref="C12 C14:C37">
      <formula1>0</formula1>
      <formula2>212100</formula2>
    </dataValidation>
  </dataValidations>
  <printOptions gridLines="1"/>
  <pageMargins left="0.5" right="0.5" top="0.75" bottom="1" header="0.5" footer="0.5"/>
  <pageSetup fitToHeight="1" fitToWidth="1" horizontalDpi="600" verticalDpi="600" orientation="landscape" paperSize="5" scale="66" r:id="rId1"/>
  <headerFooter alignWithMargins="0">
    <oddHeader>&amp;R&amp;"Arial,Bold"
</oddHeader>
    <oddFooter>&amp;LPrinted:&amp;D&amp;C&amp;F
&amp;A&amp;R&amp;"Tahoma,Regular"&amp;9 10 Services FY 2023
Service Center Rate Cal Worksheet
Revised 4/28/22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N26"/>
  <sheetViews>
    <sheetView zoomScalePageLayoutView="0" workbookViewId="0" topLeftCell="A1">
      <selection activeCell="E6" sqref="E6"/>
    </sheetView>
  </sheetViews>
  <sheetFormatPr defaultColWidth="9.140625" defaultRowHeight="12.75"/>
  <cols>
    <col min="1" max="1" width="12.140625" style="0" customWidth="1"/>
    <col min="2" max="2" width="30.421875" style="0" customWidth="1"/>
    <col min="3" max="3" width="29.00390625" style="0" customWidth="1"/>
    <col min="4" max="4" width="15.140625" style="0" customWidth="1"/>
    <col min="5" max="8" width="12.8515625" style="0" customWidth="1"/>
    <col min="9" max="9" width="11.8515625" style="0" customWidth="1"/>
    <col min="10" max="10" width="11.421875" style="0" bestFit="1" customWidth="1"/>
    <col min="11" max="11" width="10.421875" style="0" bestFit="1" customWidth="1"/>
    <col min="12" max="12" width="10.57421875" style="0" bestFit="1" customWidth="1"/>
    <col min="13" max="13" width="16.421875" style="0" bestFit="1" customWidth="1"/>
    <col min="14" max="14" width="20.00390625" style="0" bestFit="1" customWidth="1"/>
  </cols>
  <sheetData>
    <row r="1" spans="1:12" ht="15">
      <c r="A1" s="93" t="s">
        <v>143</v>
      </c>
      <c r="B1" s="93"/>
      <c r="C1" s="273">
        <f>'Salary and Wage'!B1</f>
        <v>0</v>
      </c>
      <c r="D1" s="270"/>
      <c r="E1" s="270"/>
      <c r="F1" s="2"/>
      <c r="G1" s="2"/>
      <c r="H1" s="153"/>
      <c r="I1" s="154" t="s">
        <v>142</v>
      </c>
      <c r="J1" s="271">
        <f>'Salary and Wage'!F1</f>
        <v>0</v>
      </c>
      <c r="K1" s="271"/>
      <c r="L1" s="152"/>
    </row>
    <row r="2" spans="1:10" ht="15" customHeight="1">
      <c r="A2" s="93"/>
      <c r="B2" s="93"/>
      <c r="C2" s="2"/>
      <c r="D2" s="2"/>
      <c r="E2" s="2"/>
      <c r="F2" s="2"/>
      <c r="G2" s="2"/>
      <c r="H2" s="2"/>
      <c r="I2" s="93"/>
      <c r="J2" s="2"/>
    </row>
    <row r="3" spans="1:14" s="8" customFormat="1" ht="31.5">
      <c r="A3" s="383" t="s">
        <v>146</v>
      </c>
      <c r="B3" s="383"/>
      <c r="C3" s="383"/>
      <c r="D3" s="383"/>
      <c r="E3" s="383"/>
      <c r="F3" s="383"/>
      <c r="G3" s="383"/>
      <c r="H3" s="383"/>
      <c r="I3" s="383"/>
      <c r="J3" s="383"/>
      <c r="K3" s="383"/>
      <c r="L3" s="383"/>
      <c r="M3" s="383"/>
      <c r="N3" s="383"/>
    </row>
    <row r="4" spans="1:14" s="23" customFormat="1" ht="17.25">
      <c r="A4" s="384" t="s">
        <v>109</v>
      </c>
      <c r="B4" s="384"/>
      <c r="C4" s="384"/>
      <c r="D4" s="384"/>
      <c r="E4" s="384"/>
      <c r="F4" s="384"/>
      <c r="G4" s="384"/>
      <c r="H4" s="384"/>
      <c r="I4" s="384"/>
      <c r="J4" s="384"/>
      <c r="K4" s="384"/>
      <c r="L4" s="384"/>
      <c r="M4" s="384"/>
      <c r="N4" s="384"/>
    </row>
    <row r="5" spans="1:14" s="23" customFormat="1" ht="17.25">
      <c r="A5" s="22"/>
      <c r="B5" s="22"/>
      <c r="C5" s="22"/>
      <c r="D5" s="22"/>
      <c r="E5" s="384" t="s">
        <v>210</v>
      </c>
      <c r="F5" s="384"/>
      <c r="G5" s="384"/>
      <c r="H5" s="284"/>
      <c r="I5" s="22"/>
      <c r="J5" s="22"/>
      <c r="K5" s="22"/>
      <c r="L5" s="22"/>
      <c r="M5" s="22"/>
      <c r="N5" s="22"/>
    </row>
    <row r="6" spans="1:14" s="23" customFormat="1" ht="17.25">
      <c r="A6" s="22"/>
      <c r="B6" s="22"/>
      <c r="C6" s="22"/>
      <c r="D6" s="22"/>
      <c r="E6" s="22"/>
      <c r="F6" s="22"/>
      <c r="G6" s="22"/>
      <c r="H6" s="22"/>
      <c r="I6" s="22"/>
      <c r="J6" s="22"/>
      <c r="K6" s="22"/>
      <c r="L6" s="22"/>
      <c r="M6" s="22"/>
      <c r="N6" s="22"/>
    </row>
    <row r="7" spans="1:4" s="23" customFormat="1" ht="18" thickBot="1">
      <c r="A7" s="304"/>
      <c r="B7" s="304"/>
      <c r="C7" s="21" t="s">
        <v>191</v>
      </c>
      <c r="D7" s="22"/>
    </row>
    <row r="8" spans="1:14" s="23" customFormat="1" ht="18" thickBot="1">
      <c r="A8" s="103"/>
      <c r="B8" s="22"/>
      <c r="C8" s="22"/>
      <c r="D8" s="22"/>
      <c r="E8" s="411" t="s">
        <v>122</v>
      </c>
      <c r="F8" s="412"/>
      <c r="G8" s="412"/>
      <c r="H8" s="413"/>
      <c r="I8" s="414" t="s">
        <v>123</v>
      </c>
      <c r="J8" s="414"/>
      <c r="K8" s="414"/>
      <c r="L8" s="414"/>
      <c r="M8" s="415"/>
      <c r="N8" s="84" t="s">
        <v>194</v>
      </c>
    </row>
    <row r="9" spans="1:14" ht="12.75">
      <c r="A9" s="9"/>
      <c r="B9" s="161"/>
      <c r="C9" s="150"/>
      <c r="D9" s="12"/>
      <c r="E9" s="408" t="s">
        <v>154</v>
      </c>
      <c r="F9" s="409"/>
      <c r="G9" s="408" t="s">
        <v>147</v>
      </c>
      <c r="H9" s="410"/>
      <c r="I9" s="79"/>
      <c r="J9" s="79"/>
      <c r="K9" s="79"/>
      <c r="L9" s="79"/>
      <c r="M9" s="80"/>
      <c r="N9" s="80"/>
    </row>
    <row r="10" spans="1:14" s="4" customFormat="1" ht="38.25" customHeight="1" thickBot="1">
      <c r="A10" s="50" t="s">
        <v>180</v>
      </c>
      <c r="B10" s="165" t="s">
        <v>112</v>
      </c>
      <c r="C10" s="151" t="s">
        <v>108</v>
      </c>
      <c r="D10" s="51" t="s">
        <v>120</v>
      </c>
      <c r="E10" s="162" t="s">
        <v>153</v>
      </c>
      <c r="F10" s="163" t="s">
        <v>121</v>
      </c>
      <c r="G10" s="162" t="s">
        <v>153</v>
      </c>
      <c r="H10" s="164" t="s">
        <v>121</v>
      </c>
      <c r="I10" s="81" t="s">
        <v>26</v>
      </c>
      <c r="J10" s="82" t="s">
        <v>27</v>
      </c>
      <c r="K10" s="82" t="s">
        <v>29</v>
      </c>
      <c r="L10" s="82" t="s">
        <v>31</v>
      </c>
      <c r="M10" s="83" t="s">
        <v>148</v>
      </c>
      <c r="N10" s="262" t="s">
        <v>193</v>
      </c>
    </row>
    <row r="11" spans="1:14" s="18" customFormat="1" ht="9.75">
      <c r="A11" s="186" t="s">
        <v>92</v>
      </c>
      <c r="B11" s="186"/>
      <c r="C11" s="197"/>
      <c r="D11" s="190"/>
      <c r="E11" s="88"/>
      <c r="F11" s="59"/>
      <c r="G11" s="59"/>
      <c r="H11" s="89"/>
      <c r="I11" s="88"/>
      <c r="J11" s="59"/>
      <c r="K11" s="59"/>
      <c r="L11" s="59"/>
      <c r="M11" s="89"/>
      <c r="N11" s="85"/>
    </row>
    <row r="12" spans="1:14" s="18" customFormat="1" ht="9.75">
      <c r="A12" s="186" t="s">
        <v>55</v>
      </c>
      <c r="B12" s="186"/>
      <c r="C12" s="198" t="s">
        <v>111</v>
      </c>
      <c r="D12" s="241">
        <f aca="true" t="shared" si="0" ref="D12:D23">SUM(E12:N12)</f>
        <v>1500</v>
      </c>
      <c r="E12" s="242">
        <v>100</v>
      </c>
      <c r="F12" s="117">
        <v>1000</v>
      </c>
      <c r="G12" s="117"/>
      <c r="H12" s="243">
        <v>200</v>
      </c>
      <c r="I12" s="242"/>
      <c r="J12" s="117"/>
      <c r="K12" s="117"/>
      <c r="L12" s="117"/>
      <c r="M12" s="243">
        <v>195</v>
      </c>
      <c r="N12" s="244">
        <v>5</v>
      </c>
    </row>
    <row r="13" spans="1:14" s="18" customFormat="1" ht="9.75">
      <c r="A13" s="189" t="s">
        <v>58</v>
      </c>
      <c r="B13" s="189"/>
      <c r="C13" s="199" t="s">
        <v>110</v>
      </c>
      <c r="D13" s="245">
        <f t="shared" si="0"/>
        <v>300</v>
      </c>
      <c r="E13" s="246">
        <v>15</v>
      </c>
      <c r="F13" s="247">
        <v>250</v>
      </c>
      <c r="G13" s="247"/>
      <c r="H13" s="243"/>
      <c r="I13" s="242"/>
      <c r="J13" s="117"/>
      <c r="K13" s="117">
        <v>15</v>
      </c>
      <c r="L13" s="117"/>
      <c r="M13" s="243">
        <v>20</v>
      </c>
      <c r="N13" s="248"/>
    </row>
    <row r="14" spans="1:14" ht="12.75">
      <c r="A14" s="278" t="s">
        <v>55</v>
      </c>
      <c r="B14" s="320"/>
      <c r="C14" s="320"/>
      <c r="D14" s="149">
        <f t="shared" si="0"/>
        <v>0</v>
      </c>
      <c r="E14" s="323"/>
      <c r="F14" s="324"/>
      <c r="G14" s="324"/>
      <c r="H14" s="325"/>
      <c r="I14" s="326"/>
      <c r="J14" s="327"/>
      <c r="K14" s="327"/>
      <c r="L14" s="327"/>
      <c r="M14" s="325"/>
      <c r="N14" s="328"/>
    </row>
    <row r="15" spans="1:14" s="75" customFormat="1" ht="12.75">
      <c r="A15" s="279" t="s">
        <v>58</v>
      </c>
      <c r="B15" s="320"/>
      <c r="C15" s="320"/>
      <c r="D15" s="166">
        <f t="shared" si="0"/>
        <v>0</v>
      </c>
      <c r="E15" s="323"/>
      <c r="F15" s="324"/>
      <c r="G15" s="324"/>
      <c r="H15" s="329"/>
      <c r="I15" s="323"/>
      <c r="J15" s="324"/>
      <c r="K15" s="324"/>
      <c r="L15" s="324"/>
      <c r="M15" s="329"/>
      <c r="N15" s="330"/>
    </row>
    <row r="16" spans="1:14" s="75" customFormat="1" ht="12.75">
      <c r="A16" s="279" t="s">
        <v>155</v>
      </c>
      <c r="B16" s="320"/>
      <c r="C16" s="320"/>
      <c r="D16" s="166">
        <f t="shared" si="0"/>
        <v>0</v>
      </c>
      <c r="E16" s="323"/>
      <c r="F16" s="324"/>
      <c r="G16" s="324"/>
      <c r="H16" s="329"/>
      <c r="I16" s="323"/>
      <c r="J16" s="324"/>
      <c r="K16" s="324"/>
      <c r="L16" s="324"/>
      <c r="M16" s="329"/>
      <c r="N16" s="330"/>
    </row>
    <row r="17" spans="1:14" s="75" customFormat="1" ht="12.75">
      <c r="A17" s="279" t="s">
        <v>179</v>
      </c>
      <c r="B17" s="320"/>
      <c r="C17" s="320"/>
      <c r="D17" s="166">
        <f t="shared" si="0"/>
        <v>0</v>
      </c>
      <c r="E17" s="323"/>
      <c r="F17" s="324"/>
      <c r="G17" s="324"/>
      <c r="H17" s="329"/>
      <c r="I17" s="323"/>
      <c r="J17" s="324"/>
      <c r="K17" s="324"/>
      <c r="L17" s="324"/>
      <c r="M17" s="329"/>
      <c r="N17" s="330"/>
    </row>
    <row r="18" spans="1:14" s="75" customFormat="1" ht="12.75">
      <c r="A18" s="279" t="s">
        <v>181</v>
      </c>
      <c r="B18" s="320"/>
      <c r="C18" s="320"/>
      <c r="D18" s="166">
        <f t="shared" si="0"/>
        <v>0</v>
      </c>
      <c r="E18" s="323"/>
      <c r="F18" s="324"/>
      <c r="G18" s="324"/>
      <c r="H18" s="329"/>
      <c r="I18" s="323"/>
      <c r="J18" s="324"/>
      <c r="K18" s="324"/>
      <c r="L18" s="324"/>
      <c r="M18" s="329"/>
      <c r="N18" s="330"/>
    </row>
    <row r="19" spans="1:14" s="75" customFormat="1" ht="12.75">
      <c r="A19" s="279" t="s">
        <v>170</v>
      </c>
      <c r="B19" s="320"/>
      <c r="C19" s="320"/>
      <c r="D19" s="166">
        <f t="shared" si="0"/>
        <v>0</v>
      </c>
      <c r="E19" s="323"/>
      <c r="F19" s="324"/>
      <c r="G19" s="324"/>
      <c r="H19" s="329"/>
      <c r="I19" s="323"/>
      <c r="J19" s="324"/>
      <c r="K19" s="324"/>
      <c r="L19" s="324"/>
      <c r="M19" s="329"/>
      <c r="N19" s="330"/>
    </row>
    <row r="20" spans="1:14" s="75" customFormat="1" ht="12.75">
      <c r="A20" s="279" t="s">
        <v>171</v>
      </c>
      <c r="B20" s="320"/>
      <c r="C20" s="320"/>
      <c r="D20" s="166">
        <f t="shared" si="0"/>
        <v>0</v>
      </c>
      <c r="E20" s="323"/>
      <c r="F20" s="324"/>
      <c r="G20" s="324"/>
      <c r="H20" s="329"/>
      <c r="I20" s="323"/>
      <c r="J20" s="324"/>
      <c r="K20" s="324"/>
      <c r="L20" s="324"/>
      <c r="M20" s="329"/>
      <c r="N20" s="330"/>
    </row>
    <row r="21" spans="1:14" s="75" customFormat="1" ht="12.75">
      <c r="A21" s="279" t="s">
        <v>172</v>
      </c>
      <c r="B21" s="320"/>
      <c r="C21" s="320"/>
      <c r="D21" s="166">
        <f t="shared" si="0"/>
        <v>0</v>
      </c>
      <c r="E21" s="323"/>
      <c r="F21" s="324"/>
      <c r="G21" s="324"/>
      <c r="H21" s="329"/>
      <c r="I21" s="323"/>
      <c r="J21" s="324"/>
      <c r="K21" s="324"/>
      <c r="L21" s="324"/>
      <c r="M21" s="329"/>
      <c r="N21" s="330"/>
    </row>
    <row r="22" spans="1:14" s="75" customFormat="1" ht="12.75">
      <c r="A22" s="279" t="s">
        <v>173</v>
      </c>
      <c r="B22" s="320"/>
      <c r="C22" s="320"/>
      <c r="D22" s="166">
        <f t="shared" si="0"/>
        <v>0</v>
      </c>
      <c r="E22" s="323"/>
      <c r="F22" s="324"/>
      <c r="G22" s="324"/>
      <c r="H22" s="329"/>
      <c r="I22" s="323"/>
      <c r="J22" s="324"/>
      <c r="K22" s="324"/>
      <c r="L22" s="324"/>
      <c r="M22" s="329"/>
      <c r="N22" s="330"/>
    </row>
    <row r="23" spans="1:14" ht="12.75">
      <c r="A23" s="280" t="s">
        <v>174</v>
      </c>
      <c r="B23" s="321"/>
      <c r="C23" s="322"/>
      <c r="D23" s="167">
        <f t="shared" si="0"/>
        <v>0</v>
      </c>
      <c r="E23" s="331"/>
      <c r="F23" s="332"/>
      <c r="G23" s="332"/>
      <c r="H23" s="333"/>
      <c r="I23" s="331"/>
      <c r="J23" s="332"/>
      <c r="K23" s="332"/>
      <c r="L23" s="332"/>
      <c r="M23" s="333"/>
      <c r="N23" s="334"/>
    </row>
    <row r="24" spans="1:4" ht="12.75">
      <c r="A24" s="2"/>
      <c r="B24" s="2"/>
      <c r="C24" s="2"/>
      <c r="D24" s="2"/>
    </row>
    <row r="25" spans="1:2" ht="12.75">
      <c r="A25" s="24"/>
      <c r="B25" s="24"/>
    </row>
    <row r="26" spans="1:2" ht="12.75">
      <c r="A26" s="18"/>
      <c r="B26" s="18"/>
    </row>
  </sheetData>
  <sheetProtection password="CFCA" sheet="1" objects="1" scenarios="1"/>
  <mergeCells count="7">
    <mergeCell ref="A3:N3"/>
    <mergeCell ref="A4:N4"/>
    <mergeCell ref="E9:F9"/>
    <mergeCell ref="G9:H9"/>
    <mergeCell ref="E8:H8"/>
    <mergeCell ref="I8:M8"/>
    <mergeCell ref="E5:G5"/>
  </mergeCells>
  <printOptions gridLines="1"/>
  <pageMargins left="0.5" right="0.5" top="0.75" bottom="1" header="0.5" footer="0.5"/>
  <pageSetup fitToHeight="1" fitToWidth="1" horizontalDpi="600" verticalDpi="600" orientation="landscape" paperSize="5" scale="76" r:id="rId1"/>
  <headerFooter alignWithMargins="0">
    <oddHeader>&amp;R&amp;"Arial,Bold"
</oddHeader>
    <oddFooter>&amp;LPrinted:&amp;D&amp;C&amp;F
&amp;A&amp;R&amp;"Tahoma,Regular"&amp;9 10 Services FY 2023
Service Center Rate Cal Worksheet
Revised 4/28/22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AN34"/>
  <sheetViews>
    <sheetView zoomScalePageLayoutView="0" workbookViewId="0" topLeftCell="A1">
      <selection activeCell="M6" sqref="M6"/>
    </sheetView>
  </sheetViews>
  <sheetFormatPr defaultColWidth="9.140625" defaultRowHeight="12.75"/>
  <cols>
    <col min="1" max="1" width="35.7109375" style="0" customWidth="1"/>
    <col min="2" max="2" width="11.140625" style="0" customWidth="1"/>
    <col min="3" max="3" width="10.8515625" style="0" bestFit="1" customWidth="1"/>
    <col min="4" max="6" width="13.140625" style="0" hidden="1" customWidth="1"/>
    <col min="7" max="7" width="10.28125" style="0" bestFit="1" customWidth="1"/>
    <col min="8" max="8" width="2.7109375" style="0" customWidth="1"/>
    <col min="9" max="9" width="12.7109375" style="0" customWidth="1"/>
    <col min="10" max="10" width="3.7109375" style="0" customWidth="1"/>
    <col min="11" max="11" width="12.7109375" style="0" customWidth="1"/>
    <col min="12" max="12" width="3.7109375" style="0" customWidth="1"/>
    <col min="13" max="13" width="12.7109375" style="0" customWidth="1"/>
    <col min="14" max="14" width="3.7109375" style="0" customWidth="1"/>
    <col min="15" max="15" width="12.7109375" style="0" customWidth="1"/>
    <col min="16" max="16" width="3.7109375" style="0" customWidth="1"/>
    <col min="17" max="17" width="12.7109375" style="0" customWidth="1"/>
    <col min="18" max="18" width="3.7109375" style="0" customWidth="1"/>
    <col min="19" max="19" width="12.7109375" style="0" customWidth="1"/>
    <col min="20" max="20" width="3.7109375" style="0" customWidth="1"/>
    <col min="21" max="21" width="12.7109375" style="0" customWidth="1"/>
    <col min="22" max="22" width="3.7109375" style="0" customWidth="1"/>
    <col min="23" max="23" width="12.7109375" style="0" customWidth="1"/>
    <col min="24" max="24" width="3.7109375" style="0" customWidth="1"/>
    <col min="25" max="25" width="12.7109375" style="0" customWidth="1"/>
    <col min="26" max="26" width="3.7109375" style="0" customWidth="1"/>
    <col min="27" max="27" width="12.7109375" style="0" customWidth="1"/>
    <col min="28" max="28" width="3.7109375" style="0" customWidth="1"/>
    <col min="29" max="29" width="12.7109375" style="0" customWidth="1"/>
    <col min="30" max="31" width="6.28125" style="0" customWidth="1"/>
    <col min="32" max="32" width="18.421875" style="0" customWidth="1"/>
  </cols>
  <sheetData>
    <row r="1" spans="1:11" ht="15">
      <c r="A1" s="93" t="s">
        <v>143</v>
      </c>
      <c r="B1" s="299">
        <f>'Salary and Wage'!B1</f>
        <v>0</v>
      </c>
      <c r="C1" s="270"/>
      <c r="D1" s="270"/>
      <c r="E1" s="291"/>
      <c r="F1" s="295"/>
      <c r="G1" s="295"/>
      <c r="I1" s="296" t="s">
        <v>142</v>
      </c>
      <c r="K1" s="271">
        <f>'Salary and Wage'!F1</f>
        <v>0</v>
      </c>
    </row>
    <row r="2" spans="1:8" ht="15" customHeight="1">
      <c r="A2" s="93"/>
      <c r="B2" s="2"/>
      <c r="C2" s="2"/>
      <c r="D2" s="2"/>
      <c r="E2" s="5"/>
      <c r="F2" s="93"/>
      <c r="G2" s="2"/>
      <c r="H2" s="2"/>
    </row>
    <row r="3" spans="1:35" s="8" customFormat="1" ht="31.5">
      <c r="A3" s="383" t="s">
        <v>146</v>
      </c>
      <c r="B3" s="383"/>
      <c r="C3" s="383"/>
      <c r="D3" s="383"/>
      <c r="E3" s="383"/>
      <c r="F3" s="383"/>
      <c r="G3" s="383"/>
      <c r="H3" s="383"/>
      <c r="I3" s="383"/>
      <c r="J3" s="383"/>
      <c r="K3" s="383"/>
      <c r="L3" s="383"/>
      <c r="M3" s="383"/>
      <c r="N3" s="383"/>
      <c r="O3" s="383"/>
      <c r="P3" s="383"/>
      <c r="Q3" s="383"/>
      <c r="R3" s="383"/>
      <c r="S3" s="383"/>
      <c r="T3" s="383"/>
      <c r="U3" s="383"/>
      <c r="V3" s="383"/>
      <c r="W3" s="383"/>
      <c r="X3" s="383"/>
      <c r="Y3" s="383"/>
      <c r="Z3" s="383"/>
      <c r="AA3" s="383"/>
      <c r="AB3" s="383"/>
      <c r="AC3" s="383"/>
      <c r="AD3" s="20"/>
      <c r="AE3" s="20"/>
      <c r="AF3" s="20"/>
      <c r="AG3" s="20"/>
      <c r="AH3" s="20"/>
      <c r="AI3" s="20"/>
    </row>
    <row r="4" spans="1:35" s="23" customFormat="1" ht="17.25">
      <c r="A4" s="384" t="s">
        <v>79</v>
      </c>
      <c r="B4" s="384"/>
      <c r="C4" s="384"/>
      <c r="D4" s="384"/>
      <c r="E4" s="384"/>
      <c r="F4" s="384"/>
      <c r="G4" s="384"/>
      <c r="H4" s="384"/>
      <c r="I4" s="384"/>
      <c r="J4" s="384"/>
      <c r="K4" s="384"/>
      <c r="L4" s="384"/>
      <c r="M4" s="384"/>
      <c r="N4" s="384"/>
      <c r="O4" s="384"/>
      <c r="P4" s="384"/>
      <c r="Q4" s="384"/>
      <c r="R4" s="384"/>
      <c r="S4" s="384"/>
      <c r="T4" s="384"/>
      <c r="U4" s="384"/>
      <c r="V4" s="384"/>
      <c r="W4" s="384"/>
      <c r="X4" s="384"/>
      <c r="Y4" s="384"/>
      <c r="Z4" s="384"/>
      <c r="AA4" s="384"/>
      <c r="AB4" s="384"/>
      <c r="AC4" s="384"/>
      <c r="AD4" s="22"/>
      <c r="AE4" s="22"/>
      <c r="AF4" s="22"/>
      <c r="AG4" s="22"/>
      <c r="AH4" s="22"/>
      <c r="AI4" s="22"/>
    </row>
    <row r="5" spans="1:35" s="23" customFormat="1" ht="17.25">
      <c r="A5" s="22"/>
      <c r="B5" s="22"/>
      <c r="C5" s="22"/>
      <c r="D5" s="22"/>
      <c r="E5" s="22"/>
      <c r="F5" s="22"/>
      <c r="G5" s="22"/>
      <c r="H5" s="22"/>
      <c r="I5" s="22"/>
      <c r="M5" s="384" t="s">
        <v>210</v>
      </c>
      <c r="N5" s="384"/>
      <c r="O5" s="384"/>
      <c r="P5" s="384"/>
      <c r="Q5" s="284"/>
      <c r="R5" s="284"/>
      <c r="S5" s="284"/>
      <c r="T5" s="22"/>
      <c r="U5" s="22"/>
      <c r="V5" s="22"/>
      <c r="W5" s="22"/>
      <c r="X5" s="22"/>
      <c r="Y5" s="22"/>
      <c r="Z5" s="22"/>
      <c r="AA5" s="22"/>
      <c r="AB5" s="22"/>
      <c r="AC5" s="22"/>
      <c r="AD5" s="22"/>
      <c r="AE5" s="22"/>
      <c r="AF5" s="22"/>
      <c r="AG5" s="22"/>
      <c r="AH5" s="22"/>
      <c r="AI5" s="22"/>
    </row>
    <row r="6" spans="1:35" s="23" customFormat="1" ht="17.25">
      <c r="A6" s="304"/>
      <c r="B6" s="21" t="s">
        <v>190</v>
      </c>
      <c r="C6" s="22"/>
      <c r="D6" s="283"/>
      <c r="E6" s="22"/>
      <c r="F6" s="22"/>
      <c r="G6" s="22"/>
      <c r="H6" s="22"/>
      <c r="J6" s="22"/>
      <c r="K6" s="22"/>
      <c r="L6" s="22"/>
      <c r="M6" s="22"/>
      <c r="N6" s="22"/>
      <c r="O6" s="22"/>
      <c r="P6" s="22"/>
      <c r="Q6" s="22"/>
      <c r="R6" s="22"/>
      <c r="S6" s="22"/>
      <c r="T6" s="22"/>
      <c r="U6" s="22"/>
      <c r="V6" s="22"/>
      <c r="W6" s="22"/>
      <c r="X6" s="22"/>
      <c r="Y6" s="22"/>
      <c r="Z6" s="22"/>
      <c r="AA6" s="22"/>
      <c r="AB6" s="22"/>
      <c r="AC6" s="22"/>
      <c r="AD6" s="22"/>
      <c r="AE6" s="22"/>
      <c r="AF6" s="22"/>
      <c r="AG6" s="22"/>
      <c r="AH6" s="22"/>
      <c r="AI6" s="22"/>
    </row>
    <row r="7" spans="8:40" s="23" customFormat="1" ht="17.25">
      <c r="H7" s="22"/>
      <c r="I7" s="267"/>
      <c r="J7" s="22"/>
      <c r="AB7" s="22"/>
      <c r="AC7" s="106"/>
      <c r="AD7" s="22"/>
      <c r="AE7" s="22"/>
      <c r="AF7" s="22"/>
      <c r="AG7" s="22"/>
      <c r="AH7" s="22"/>
      <c r="AI7" s="22"/>
      <c r="AJ7" s="22"/>
      <c r="AK7" s="22"/>
      <c r="AL7" s="22"/>
      <c r="AM7" s="22"/>
      <c r="AN7" s="22"/>
    </row>
    <row r="8" spans="1:35" s="23" customFormat="1" ht="17.25">
      <c r="A8" s="22"/>
      <c r="B8" s="22"/>
      <c r="C8" s="22"/>
      <c r="D8" s="22"/>
      <c r="E8" s="22"/>
      <c r="F8" s="22"/>
      <c r="G8" s="22"/>
      <c r="H8" s="22"/>
      <c r="I8" s="105" t="s">
        <v>55</v>
      </c>
      <c r="J8" s="227"/>
      <c r="K8" s="105" t="s">
        <v>58</v>
      </c>
      <c r="L8" s="64"/>
      <c r="M8" s="105" t="s">
        <v>155</v>
      </c>
      <c r="N8" s="171"/>
      <c r="O8" s="105" t="s">
        <v>179</v>
      </c>
      <c r="P8" s="171"/>
      <c r="Q8" s="105" t="s">
        <v>181</v>
      </c>
      <c r="R8" s="171"/>
      <c r="S8" s="105" t="s">
        <v>170</v>
      </c>
      <c r="T8" s="171"/>
      <c r="U8" s="105" t="s">
        <v>171</v>
      </c>
      <c r="V8" s="171"/>
      <c r="W8" s="105" t="s">
        <v>172</v>
      </c>
      <c r="X8" s="171"/>
      <c r="Y8" s="105" t="s">
        <v>173</v>
      </c>
      <c r="Z8" s="171"/>
      <c r="AA8" s="105" t="s">
        <v>174</v>
      </c>
      <c r="AB8" s="22"/>
      <c r="AC8" s="22"/>
      <c r="AD8" s="22"/>
      <c r="AE8" s="22"/>
      <c r="AF8" s="22"/>
      <c r="AG8" s="22"/>
      <c r="AH8" s="22"/>
      <c r="AI8" s="22"/>
    </row>
    <row r="9" spans="1:35" s="23" customFormat="1" ht="19.5" customHeight="1">
      <c r="A9" s="65" t="s">
        <v>80</v>
      </c>
      <c r="B9" s="22"/>
      <c r="C9" s="22"/>
      <c r="D9" s="418" t="s">
        <v>81</v>
      </c>
      <c r="E9" s="419"/>
      <c r="F9" s="419"/>
      <c r="G9" s="106"/>
      <c r="H9" s="22"/>
      <c r="I9" s="416">
        <f>'Forecasted Usage'!B14</f>
        <v>0</v>
      </c>
      <c r="J9" s="225"/>
      <c r="K9" s="416">
        <f>'Forecasted Usage'!B15</f>
        <v>0</v>
      </c>
      <c r="L9" s="225"/>
      <c r="M9" s="416">
        <f>'Forecasted Usage'!B16</f>
        <v>0</v>
      </c>
      <c r="N9" s="226"/>
      <c r="O9" s="416">
        <f>'Forecasted Usage'!B17</f>
        <v>0</v>
      </c>
      <c r="P9" s="226"/>
      <c r="Q9" s="416">
        <f>'Forecasted Usage'!B18</f>
        <v>0</v>
      </c>
      <c r="R9" s="226"/>
      <c r="S9" s="416">
        <f>'Forecasted Usage'!B19</f>
        <v>0</v>
      </c>
      <c r="T9" s="226"/>
      <c r="U9" s="416">
        <f>'Forecasted Usage'!B20</f>
        <v>0</v>
      </c>
      <c r="V9" s="226"/>
      <c r="W9" s="416">
        <f>'Forecasted Usage'!B21</f>
        <v>0</v>
      </c>
      <c r="X9" s="226"/>
      <c r="Y9" s="416">
        <f>'Forecasted Usage'!B22</f>
        <v>0</v>
      </c>
      <c r="Z9" s="226"/>
      <c r="AA9" s="416">
        <f>'Forecasted Usage'!B23</f>
        <v>0</v>
      </c>
      <c r="AB9" s="22"/>
      <c r="AC9" s="22"/>
      <c r="AD9" s="22"/>
      <c r="AE9" s="22"/>
      <c r="AF9" s="22"/>
      <c r="AG9" s="22"/>
      <c r="AH9" s="22"/>
      <c r="AI9" s="22"/>
    </row>
    <row r="10" spans="1:32" s="8" customFormat="1" ht="19.5" customHeight="1">
      <c r="A10" s="9"/>
      <c r="B10" s="17"/>
      <c r="C10" s="17"/>
      <c r="D10" s="200" t="s">
        <v>55</v>
      </c>
      <c r="E10" s="171" t="s">
        <v>58</v>
      </c>
      <c r="F10" s="171" t="s">
        <v>0</v>
      </c>
      <c r="G10" s="64"/>
      <c r="H10" s="64"/>
      <c r="I10" s="417"/>
      <c r="J10" s="64"/>
      <c r="K10" s="417"/>
      <c r="L10" s="64"/>
      <c r="M10" s="417"/>
      <c r="N10" s="171"/>
      <c r="O10" s="417"/>
      <c r="P10" s="171"/>
      <c r="Q10" s="417"/>
      <c r="R10" s="171"/>
      <c r="S10" s="417"/>
      <c r="T10" s="171"/>
      <c r="U10" s="417"/>
      <c r="V10" s="171"/>
      <c r="W10" s="417"/>
      <c r="X10" s="171"/>
      <c r="Y10" s="417"/>
      <c r="Z10" s="171"/>
      <c r="AA10" s="417"/>
      <c r="AB10" s="64"/>
      <c r="AC10" s="105" t="s">
        <v>0</v>
      </c>
      <c r="AD10" s="61"/>
      <c r="AE10" s="62"/>
      <c r="AF10" s="9"/>
    </row>
    <row r="11" spans="1:32" s="8" customFormat="1" ht="12.75">
      <c r="A11" s="9"/>
      <c r="B11" s="17"/>
      <c r="C11" s="17"/>
      <c r="D11" s="201"/>
      <c r="E11" s="17"/>
      <c r="F11" s="17"/>
      <c r="G11" s="61"/>
      <c r="H11" s="61"/>
      <c r="I11" s="17"/>
      <c r="J11" s="61"/>
      <c r="K11" s="17"/>
      <c r="L11" s="61"/>
      <c r="M11" s="17"/>
      <c r="N11" s="17"/>
      <c r="O11" s="17"/>
      <c r="P11" s="17"/>
      <c r="Q11" s="17"/>
      <c r="R11" s="17"/>
      <c r="S11" s="17"/>
      <c r="T11" s="17"/>
      <c r="U11" s="17"/>
      <c r="V11" s="17"/>
      <c r="W11" s="17"/>
      <c r="X11" s="17"/>
      <c r="Y11" s="17"/>
      <c r="Z11" s="17"/>
      <c r="AA11" s="17"/>
      <c r="AB11" s="61"/>
      <c r="AC11" s="17"/>
      <c r="AD11" s="61"/>
      <c r="AE11" s="62"/>
      <c r="AF11" s="9"/>
    </row>
    <row r="12" spans="1:32" s="18" customFormat="1" ht="12.75">
      <c r="A12" s="9" t="s">
        <v>93</v>
      </c>
      <c r="B12" s="54"/>
      <c r="C12" s="54"/>
      <c r="D12" s="232">
        <f>SUM('Salary and Wage'!K14)</f>
        <v>32535.70725</v>
      </c>
      <c r="E12" s="131">
        <f>SUM('Salary and Wage'!M14)</f>
        <v>10845.23575</v>
      </c>
      <c r="F12" s="131">
        <f>SUM(D12:E12)</f>
        <v>43380.943</v>
      </c>
      <c r="G12" s="56" t="s">
        <v>87</v>
      </c>
      <c r="H12" s="56"/>
      <c r="I12" s="131">
        <f>SUM('Salary and Wage'!K50)</f>
        <v>0</v>
      </c>
      <c r="J12" s="125"/>
      <c r="K12" s="131">
        <f>SUM('Salary and Wage'!M50)</f>
        <v>0</v>
      </c>
      <c r="L12" s="125"/>
      <c r="M12" s="131">
        <f>SUM('Salary and Wage'!O50)</f>
        <v>0</v>
      </c>
      <c r="N12" s="111"/>
      <c r="O12" s="131">
        <f>SUM('Salary and Wage'!Q50)</f>
        <v>0</v>
      </c>
      <c r="P12" s="111"/>
      <c r="Q12" s="131">
        <f>SUM('Salary and Wage'!S50)</f>
        <v>0</v>
      </c>
      <c r="R12" s="111"/>
      <c r="S12" s="131">
        <f>SUM('Salary and Wage'!U50)</f>
        <v>0</v>
      </c>
      <c r="T12" s="111"/>
      <c r="U12" s="131">
        <f>SUM('Salary and Wage'!W50)</f>
        <v>0</v>
      </c>
      <c r="V12" s="111"/>
      <c r="W12" s="131">
        <f>SUM('Salary and Wage'!Y50)</f>
        <v>0</v>
      </c>
      <c r="X12" s="111"/>
      <c r="Y12" s="131">
        <f>SUM('Salary and Wage'!AA50)</f>
        <v>0</v>
      </c>
      <c r="Z12" s="111"/>
      <c r="AA12" s="131">
        <f>SUM('Salary and Wage'!AC50)</f>
        <v>0</v>
      </c>
      <c r="AB12" s="125"/>
      <c r="AC12" s="131">
        <f>SUM(I12:AA12)</f>
        <v>0</v>
      </c>
      <c r="AD12" s="56"/>
      <c r="AE12" s="63"/>
      <c r="AF12" s="59"/>
    </row>
    <row r="13" spans="1:32" s="18" customFormat="1" ht="9.75">
      <c r="A13" s="59"/>
      <c r="B13" s="54"/>
      <c r="C13" s="54"/>
      <c r="D13" s="236"/>
      <c r="E13" s="111"/>
      <c r="F13" s="111"/>
      <c r="G13" s="56"/>
      <c r="H13" s="56"/>
      <c r="I13" s="111"/>
      <c r="J13" s="125"/>
      <c r="K13" s="111"/>
      <c r="L13" s="125"/>
      <c r="M13" s="111"/>
      <c r="N13" s="111"/>
      <c r="O13" s="111"/>
      <c r="P13" s="111"/>
      <c r="Q13" s="111"/>
      <c r="R13" s="111"/>
      <c r="S13" s="111"/>
      <c r="T13" s="111"/>
      <c r="U13" s="111"/>
      <c r="V13" s="111"/>
      <c r="W13" s="111"/>
      <c r="X13" s="111"/>
      <c r="Y13" s="111"/>
      <c r="Z13" s="111"/>
      <c r="AA13" s="111"/>
      <c r="AB13" s="125"/>
      <c r="AC13" s="111"/>
      <c r="AD13" s="56"/>
      <c r="AE13" s="63"/>
      <c r="AF13" s="59"/>
    </row>
    <row r="14" spans="1:32" s="18" customFormat="1" ht="12.75">
      <c r="A14" s="9" t="s">
        <v>82</v>
      </c>
      <c r="B14" s="54"/>
      <c r="C14" s="54"/>
      <c r="D14" s="232">
        <f>SUM('Other Direct Expenses'!D14:D15)</f>
        <v>5600</v>
      </c>
      <c r="E14" s="131">
        <f>SUM('Other Direct Expenses'!F14:F15)</f>
        <v>600</v>
      </c>
      <c r="F14" s="131">
        <f>SUM(D14:E14)</f>
        <v>6200</v>
      </c>
      <c r="G14" s="56" t="s">
        <v>88</v>
      </c>
      <c r="H14" s="56"/>
      <c r="I14" s="131">
        <f>SUM('Other Direct Expenses'!D50)</f>
        <v>0</v>
      </c>
      <c r="J14" s="125"/>
      <c r="K14" s="131">
        <f>SUM('Other Direct Expenses'!F50)</f>
        <v>0</v>
      </c>
      <c r="L14" s="125"/>
      <c r="M14" s="131">
        <f>SUM('Other Direct Expenses'!H50)</f>
        <v>0</v>
      </c>
      <c r="N14" s="111"/>
      <c r="O14" s="131">
        <f>SUM('Other Direct Expenses'!J50)</f>
        <v>0</v>
      </c>
      <c r="P14" s="111"/>
      <c r="Q14" s="131">
        <f>SUM('Other Direct Expenses'!L50)</f>
        <v>0</v>
      </c>
      <c r="R14" s="111"/>
      <c r="S14" s="131">
        <f>SUM('Other Direct Expenses'!N50)</f>
        <v>0</v>
      </c>
      <c r="T14" s="111"/>
      <c r="U14" s="131">
        <f>SUM('Other Direct Expenses'!P50)</f>
        <v>0</v>
      </c>
      <c r="V14" s="111"/>
      <c r="W14" s="131">
        <f>SUM('Other Direct Expenses'!R50)</f>
        <v>0</v>
      </c>
      <c r="X14" s="111"/>
      <c r="Y14" s="131">
        <f>SUM('Other Direct Expenses'!T50)</f>
        <v>0</v>
      </c>
      <c r="Z14" s="111"/>
      <c r="AA14" s="131">
        <f>SUM('Other Direct Expenses'!V50)</f>
        <v>0</v>
      </c>
      <c r="AB14" s="125"/>
      <c r="AC14" s="131">
        <f>SUM(I14:AA14)</f>
        <v>0</v>
      </c>
      <c r="AD14" s="56"/>
      <c r="AE14" s="63"/>
      <c r="AF14" s="59"/>
    </row>
    <row r="15" spans="1:32" s="8" customFormat="1" ht="12.75">
      <c r="A15" s="9"/>
      <c r="B15" s="17"/>
      <c r="C15" s="17"/>
      <c r="D15" s="249"/>
      <c r="E15" s="116"/>
      <c r="F15" s="116"/>
      <c r="G15" s="70"/>
      <c r="H15" s="70"/>
      <c r="I15" s="116"/>
      <c r="J15" s="108"/>
      <c r="K15" s="116"/>
      <c r="L15" s="108"/>
      <c r="M15" s="116"/>
      <c r="N15" s="116"/>
      <c r="O15" s="116"/>
      <c r="P15" s="116"/>
      <c r="Q15" s="116"/>
      <c r="R15" s="116"/>
      <c r="S15" s="116"/>
      <c r="T15" s="116"/>
      <c r="U15" s="116"/>
      <c r="V15" s="116"/>
      <c r="W15" s="116"/>
      <c r="X15" s="116"/>
      <c r="Y15" s="116"/>
      <c r="Z15" s="116"/>
      <c r="AA15" s="116"/>
      <c r="AB15" s="108"/>
      <c r="AC15" s="116"/>
      <c r="AD15" s="70"/>
      <c r="AE15" s="63"/>
      <c r="AF15" s="9"/>
    </row>
    <row r="16" spans="1:32" s="8" customFormat="1" ht="12.75">
      <c r="A16" s="9" t="s">
        <v>195</v>
      </c>
      <c r="B16" s="17"/>
      <c r="C16" s="17"/>
      <c r="D16" s="232">
        <f>SUM('Equipment Depreciation'!K14)</f>
        <v>8500</v>
      </c>
      <c r="E16" s="131">
        <f>SUM('Equipment Depreciation'!M14)</f>
        <v>0</v>
      </c>
      <c r="F16" s="131">
        <f>SUM(D16:E16)</f>
        <v>8500</v>
      </c>
      <c r="G16" s="56" t="s">
        <v>89</v>
      </c>
      <c r="H16" s="56"/>
      <c r="I16" s="131">
        <f>SUM('Equipment Depreciation'!K25)</f>
        <v>0</v>
      </c>
      <c r="J16" s="125"/>
      <c r="K16" s="131">
        <f>SUM('Equipment Depreciation'!M25)</f>
        <v>0</v>
      </c>
      <c r="L16" s="125"/>
      <c r="M16" s="131">
        <f>SUM('Equipment Depreciation'!O25)</f>
        <v>0</v>
      </c>
      <c r="N16" s="111"/>
      <c r="O16" s="131">
        <f>SUM('Equipment Depreciation'!Q25)</f>
        <v>0</v>
      </c>
      <c r="P16" s="111"/>
      <c r="Q16" s="131">
        <f>SUM('Equipment Depreciation'!S25)</f>
        <v>0</v>
      </c>
      <c r="R16" s="111"/>
      <c r="S16" s="131">
        <f>SUM('Equipment Depreciation'!U25)</f>
        <v>0</v>
      </c>
      <c r="T16" s="111"/>
      <c r="U16" s="131">
        <f>SUM('Equipment Depreciation'!W25)</f>
        <v>0</v>
      </c>
      <c r="V16" s="111"/>
      <c r="W16" s="131">
        <f>SUM('Equipment Depreciation'!Y25)</f>
        <v>0</v>
      </c>
      <c r="X16" s="111"/>
      <c r="Y16" s="131">
        <f>SUM('Equipment Depreciation'!AA25)</f>
        <v>0</v>
      </c>
      <c r="Z16" s="111"/>
      <c r="AA16" s="131">
        <f>SUM('Equipment Depreciation'!AC25)</f>
        <v>0</v>
      </c>
      <c r="AB16" s="125"/>
      <c r="AC16" s="131">
        <f>SUM(I16:AA16)</f>
        <v>0</v>
      </c>
      <c r="AD16" s="70"/>
      <c r="AE16" s="63"/>
      <c r="AF16" s="9"/>
    </row>
    <row r="17" spans="1:32" s="8" customFormat="1" ht="12.75">
      <c r="A17" s="9"/>
      <c r="B17" s="17"/>
      <c r="C17" s="17"/>
      <c r="D17" s="249"/>
      <c r="E17" s="116"/>
      <c r="F17" s="116"/>
      <c r="G17" s="70"/>
      <c r="H17" s="70"/>
      <c r="I17" s="116"/>
      <c r="J17" s="108"/>
      <c r="K17" s="116"/>
      <c r="L17" s="108"/>
      <c r="M17" s="116"/>
      <c r="N17" s="116"/>
      <c r="O17" s="116"/>
      <c r="P17" s="116"/>
      <c r="Q17" s="116"/>
      <c r="R17" s="116"/>
      <c r="S17" s="116"/>
      <c r="T17" s="116"/>
      <c r="U17" s="116"/>
      <c r="V17" s="116"/>
      <c r="W17" s="116"/>
      <c r="X17" s="116"/>
      <c r="Y17" s="116"/>
      <c r="Z17" s="116"/>
      <c r="AA17" s="116"/>
      <c r="AB17" s="108"/>
      <c r="AC17" s="116"/>
      <c r="AD17" s="70"/>
      <c r="AE17" s="63"/>
      <c r="AF17" s="9"/>
    </row>
    <row r="18" spans="1:32" s="8" customFormat="1" ht="12.75">
      <c r="A18" s="9" t="s">
        <v>104</v>
      </c>
      <c r="B18" s="17"/>
      <c r="C18" s="17"/>
      <c r="D18" s="250">
        <f>SUM(D12:D17)</f>
        <v>46635.70725</v>
      </c>
      <c r="E18" s="120">
        <f>SUM(E12:E17)</f>
        <v>11445.23575</v>
      </c>
      <c r="F18" s="120">
        <f>SUM(D18:E18)</f>
        <v>58080.943</v>
      </c>
      <c r="G18" s="56" t="s">
        <v>90</v>
      </c>
      <c r="H18" s="56"/>
      <c r="I18" s="120">
        <f>SUM(I12:I17)</f>
        <v>0</v>
      </c>
      <c r="J18" s="125"/>
      <c r="K18" s="120">
        <f>SUM(K12:K17)</f>
        <v>0</v>
      </c>
      <c r="L18" s="125"/>
      <c r="M18" s="120">
        <f>SUM(M12:M17)</f>
        <v>0</v>
      </c>
      <c r="N18" s="111"/>
      <c r="O18" s="120">
        <f>SUM(O12:O17)</f>
        <v>0</v>
      </c>
      <c r="P18" s="111"/>
      <c r="Q18" s="120">
        <f>SUM(Q12:Q17)</f>
        <v>0</v>
      </c>
      <c r="R18" s="111"/>
      <c r="S18" s="120">
        <f>SUM(S12:S17)</f>
        <v>0</v>
      </c>
      <c r="T18" s="111"/>
      <c r="U18" s="120">
        <f>SUM(U12:U17)</f>
        <v>0</v>
      </c>
      <c r="V18" s="111"/>
      <c r="W18" s="120">
        <f>SUM(W12:W17)</f>
        <v>0</v>
      </c>
      <c r="X18" s="111"/>
      <c r="Y18" s="120">
        <f>SUM(Y12:Y17)</f>
        <v>0</v>
      </c>
      <c r="Z18" s="111"/>
      <c r="AA18" s="120">
        <f>SUM(AA12:AA17)</f>
        <v>0</v>
      </c>
      <c r="AB18" s="125"/>
      <c r="AC18" s="120">
        <f>SUM(AC12:AC17)</f>
        <v>0</v>
      </c>
      <c r="AD18" s="70"/>
      <c r="AE18" s="63"/>
      <c r="AF18" s="9"/>
    </row>
    <row r="19" spans="1:32" s="8" customFormat="1" ht="12.75">
      <c r="A19" s="9"/>
      <c r="B19" s="17"/>
      <c r="C19" s="17"/>
      <c r="D19" s="249"/>
      <c r="E19" s="116"/>
      <c r="F19" s="116"/>
      <c r="G19" s="70"/>
      <c r="H19" s="70"/>
      <c r="I19" s="69"/>
      <c r="J19" s="70"/>
      <c r="K19" s="69"/>
      <c r="L19" s="70"/>
      <c r="M19" s="69"/>
      <c r="N19" s="69"/>
      <c r="O19" s="69"/>
      <c r="P19" s="69"/>
      <c r="Q19" s="69"/>
      <c r="R19" s="69"/>
      <c r="S19" s="69"/>
      <c r="T19" s="69"/>
      <c r="U19" s="69"/>
      <c r="V19" s="69"/>
      <c r="W19" s="69"/>
      <c r="X19" s="69"/>
      <c r="Y19" s="69"/>
      <c r="Z19" s="69"/>
      <c r="AA19" s="69"/>
      <c r="AB19" s="70"/>
      <c r="AC19" s="69"/>
      <c r="AD19" s="70"/>
      <c r="AE19" s="63"/>
      <c r="AF19" s="9"/>
    </row>
    <row r="20" spans="1:32" s="8" customFormat="1" ht="12.75">
      <c r="A20" s="9" t="s">
        <v>196</v>
      </c>
      <c r="B20" s="17"/>
      <c r="C20" s="17"/>
      <c r="D20" s="251"/>
      <c r="E20" s="111"/>
      <c r="F20" s="131">
        <f>SUM('Admin. Overhead Expenses'!J12:J13)</f>
        <v>23100.252</v>
      </c>
      <c r="G20" s="56" t="s">
        <v>91</v>
      </c>
      <c r="H20" s="67"/>
      <c r="I20" s="67"/>
      <c r="J20" s="55"/>
      <c r="K20" s="67"/>
      <c r="L20" s="70"/>
      <c r="M20" s="67"/>
      <c r="N20" s="67"/>
      <c r="O20" s="67"/>
      <c r="P20" s="67"/>
      <c r="Q20" s="67"/>
      <c r="R20" s="67"/>
      <c r="S20" s="67"/>
      <c r="T20" s="67"/>
      <c r="U20" s="67"/>
      <c r="V20" s="67"/>
      <c r="W20" s="67"/>
      <c r="X20" s="67"/>
      <c r="Y20" s="67"/>
      <c r="Z20" s="67"/>
      <c r="AA20" s="67"/>
      <c r="AB20" s="70"/>
      <c r="AC20" s="300">
        <f>SUM('Admin. Overhead Expenses'!J38)</f>
        <v>0</v>
      </c>
      <c r="AD20" s="70"/>
      <c r="AE20" s="63"/>
      <c r="AF20" s="9"/>
    </row>
    <row r="21" spans="1:32" s="8" customFormat="1" ht="12.75">
      <c r="A21" s="9" t="s">
        <v>83</v>
      </c>
      <c r="B21" s="17"/>
      <c r="C21" s="17"/>
      <c r="D21" s="251"/>
      <c r="E21" s="111"/>
      <c r="F21" s="131">
        <v>1000</v>
      </c>
      <c r="G21" s="56" t="s">
        <v>106</v>
      </c>
      <c r="H21" s="67"/>
      <c r="I21" s="9"/>
      <c r="J21" s="55"/>
      <c r="K21" s="55"/>
      <c r="L21" s="56"/>
      <c r="M21" s="55"/>
      <c r="N21" s="55"/>
      <c r="O21" s="55"/>
      <c r="P21" s="55"/>
      <c r="Q21" s="55"/>
      <c r="R21" s="55"/>
      <c r="S21" s="55"/>
      <c r="T21" s="55"/>
      <c r="U21" s="55"/>
      <c r="V21" s="55"/>
      <c r="W21" s="55"/>
      <c r="X21" s="55"/>
      <c r="Y21" s="55"/>
      <c r="Z21" s="55"/>
      <c r="AA21" s="55"/>
      <c r="AB21" s="56"/>
      <c r="AC21" s="344">
        <v>0</v>
      </c>
      <c r="AD21" s="70"/>
      <c r="AE21" s="63"/>
      <c r="AF21" s="9"/>
    </row>
    <row r="22" spans="1:32" s="8" customFormat="1" ht="12.75">
      <c r="A22" s="9"/>
      <c r="B22" s="17"/>
      <c r="C22" s="17"/>
      <c r="D22" s="236"/>
      <c r="E22" s="111"/>
      <c r="F22" s="111"/>
      <c r="G22" s="56"/>
      <c r="H22" s="67"/>
      <c r="I22" s="55"/>
      <c r="J22" s="55"/>
      <c r="K22" s="55"/>
      <c r="L22" s="56"/>
      <c r="M22" s="55"/>
      <c r="N22" s="55"/>
      <c r="O22" s="55"/>
      <c r="P22" s="55"/>
      <c r="Q22" s="55"/>
      <c r="R22" s="55"/>
      <c r="S22" s="55"/>
      <c r="T22" s="55"/>
      <c r="U22" s="55"/>
      <c r="V22" s="55"/>
      <c r="W22" s="55"/>
      <c r="X22" s="55"/>
      <c r="Y22" s="55"/>
      <c r="Z22" s="55"/>
      <c r="AA22" s="55"/>
      <c r="AB22" s="56"/>
      <c r="AC22" s="74"/>
      <c r="AD22" s="70"/>
      <c r="AE22" s="63"/>
      <c r="AF22" s="9"/>
    </row>
    <row r="23" spans="1:32" s="8" customFormat="1" ht="12.75">
      <c r="A23" s="9" t="s">
        <v>105</v>
      </c>
      <c r="B23" s="17"/>
      <c r="C23" s="17"/>
      <c r="D23" s="251"/>
      <c r="E23" s="111"/>
      <c r="F23" s="120">
        <f>SUM(F20:F21)</f>
        <v>24100.252</v>
      </c>
      <c r="G23" s="56" t="s">
        <v>107</v>
      </c>
      <c r="H23" s="67"/>
      <c r="I23" s="67"/>
      <c r="J23" s="55"/>
      <c r="K23" s="67"/>
      <c r="L23" s="67"/>
      <c r="M23" s="67"/>
      <c r="N23" s="67"/>
      <c r="O23" s="67"/>
      <c r="P23" s="67"/>
      <c r="Q23" s="67"/>
      <c r="R23" s="67"/>
      <c r="S23" s="67"/>
      <c r="T23" s="67"/>
      <c r="U23" s="67"/>
      <c r="V23" s="67"/>
      <c r="W23" s="67"/>
      <c r="X23" s="67"/>
      <c r="Y23" s="67"/>
      <c r="Z23" s="67"/>
      <c r="AA23" s="67"/>
      <c r="AB23" s="56"/>
      <c r="AC23" s="263">
        <f>SUM(AC20:AC22)</f>
        <v>0</v>
      </c>
      <c r="AD23" s="70"/>
      <c r="AE23" s="63"/>
      <c r="AF23" s="9"/>
    </row>
    <row r="24" spans="1:32" s="8" customFormat="1" ht="12.75">
      <c r="A24" s="9" t="s">
        <v>119</v>
      </c>
      <c r="B24" s="17"/>
      <c r="C24" s="17"/>
      <c r="D24" s="251"/>
      <c r="E24" s="111"/>
      <c r="F24" s="125">
        <f>F23/SUM(F18)</f>
        <v>0.4149425053239924</v>
      </c>
      <c r="G24" s="56" t="s">
        <v>114</v>
      </c>
      <c r="H24" s="67"/>
      <c r="I24" s="66"/>
      <c r="J24" s="55"/>
      <c r="K24" s="66"/>
      <c r="L24" s="70"/>
      <c r="M24" s="66"/>
      <c r="N24" s="66"/>
      <c r="O24" s="66"/>
      <c r="P24" s="66"/>
      <c r="Q24" s="66"/>
      <c r="R24" s="66"/>
      <c r="S24" s="66"/>
      <c r="T24" s="66"/>
      <c r="U24" s="66"/>
      <c r="V24" s="66"/>
      <c r="W24" s="66"/>
      <c r="X24" s="66"/>
      <c r="Y24" s="66"/>
      <c r="Z24" s="66"/>
      <c r="AA24" s="66"/>
      <c r="AB24" s="70"/>
      <c r="AC24" s="56">
        <f>IF(AC23&lt;&gt;0,AC23/SUM(AC18),0)</f>
        <v>0</v>
      </c>
      <c r="AD24" s="70"/>
      <c r="AE24" s="63"/>
      <c r="AF24" s="9"/>
    </row>
    <row r="25" spans="1:32" s="8" customFormat="1" ht="12.75">
      <c r="A25" s="9"/>
      <c r="B25" s="17"/>
      <c r="C25" s="17"/>
      <c r="D25" s="249"/>
      <c r="E25" s="116"/>
      <c r="F25" s="116"/>
      <c r="G25" s="70"/>
      <c r="H25" s="70"/>
      <c r="I25" s="69"/>
      <c r="J25" s="70"/>
      <c r="K25" s="69"/>
      <c r="L25" s="70"/>
      <c r="M25" s="69"/>
      <c r="N25" s="69"/>
      <c r="O25" s="69"/>
      <c r="P25" s="69"/>
      <c r="Q25" s="69"/>
      <c r="R25" s="69"/>
      <c r="S25" s="69"/>
      <c r="T25" s="69"/>
      <c r="U25" s="69"/>
      <c r="V25" s="69"/>
      <c r="W25" s="69"/>
      <c r="X25" s="69"/>
      <c r="Y25" s="69"/>
      <c r="Z25" s="69"/>
      <c r="AA25" s="69"/>
      <c r="AB25" s="70"/>
      <c r="AC25" s="69"/>
      <c r="AD25" s="70"/>
      <c r="AE25" s="63"/>
      <c r="AF25" s="9"/>
    </row>
    <row r="26" spans="1:32" s="8" customFormat="1" ht="12.75">
      <c r="A26" s="9" t="s">
        <v>197</v>
      </c>
      <c r="B26" s="17"/>
      <c r="C26" s="17"/>
      <c r="D26" s="250">
        <f>D18*$F$24</f>
        <v>19351.137203871276</v>
      </c>
      <c r="E26" s="120">
        <f>E18*$F$24</f>
        <v>4749.114796128723</v>
      </c>
      <c r="F26" s="120">
        <f>SUM(D26:E26)</f>
        <v>24100.252</v>
      </c>
      <c r="G26" s="56" t="s">
        <v>115</v>
      </c>
      <c r="H26" s="70"/>
      <c r="I26" s="131">
        <f>I18*$AC$24</f>
        <v>0</v>
      </c>
      <c r="J26" s="116"/>
      <c r="K26" s="131">
        <f>K18*$AC$24</f>
        <v>0</v>
      </c>
      <c r="L26" s="108"/>
      <c r="M26" s="131">
        <f>M18*$AC$24</f>
        <v>0</v>
      </c>
      <c r="N26" s="111"/>
      <c r="O26" s="131">
        <f>O18*$AC$24</f>
        <v>0</v>
      </c>
      <c r="P26" s="111"/>
      <c r="Q26" s="131">
        <f>Q18*$AC$24</f>
        <v>0</v>
      </c>
      <c r="R26" s="111"/>
      <c r="S26" s="131">
        <f>S18*$AC$24</f>
        <v>0</v>
      </c>
      <c r="T26" s="111"/>
      <c r="U26" s="131">
        <f>U18*$AC$24</f>
        <v>0</v>
      </c>
      <c r="V26" s="111"/>
      <c r="W26" s="131">
        <f>W18*$AC$24</f>
        <v>0</v>
      </c>
      <c r="X26" s="111"/>
      <c r="Y26" s="131">
        <f>Y18*$AC$24</f>
        <v>0</v>
      </c>
      <c r="Z26" s="111"/>
      <c r="AA26" s="131">
        <f>AA18*$AC$24</f>
        <v>0</v>
      </c>
      <c r="AB26" s="108"/>
      <c r="AC26" s="131">
        <f>SUM(I26:AA26)</f>
        <v>0</v>
      </c>
      <c r="AD26" s="70"/>
      <c r="AE26" s="63"/>
      <c r="AF26" s="9"/>
    </row>
    <row r="27" spans="4:7" ht="12.75">
      <c r="D27" s="252"/>
      <c r="E27" s="253"/>
      <c r="F27" s="253"/>
      <c r="G27" s="294"/>
    </row>
    <row r="28" spans="1:32" s="8" customFormat="1" ht="12.75">
      <c r="A28" s="9" t="s">
        <v>85</v>
      </c>
      <c r="B28" s="17"/>
      <c r="C28" s="17"/>
      <c r="D28" s="250">
        <f>SUM(D18,D26)</f>
        <v>65986.84445387128</v>
      </c>
      <c r="E28" s="120">
        <f>SUM(E18,E26)</f>
        <v>16194.350546128724</v>
      </c>
      <c r="F28" s="120">
        <f>SUM(F18,F26)</f>
        <v>82181.195</v>
      </c>
      <c r="G28" s="56" t="s">
        <v>116</v>
      </c>
      <c r="H28" s="56"/>
      <c r="I28" s="120">
        <f>SUM(I18,I26)</f>
        <v>0</v>
      </c>
      <c r="J28" s="125"/>
      <c r="K28" s="120">
        <f>SUM(K18,K26)</f>
        <v>0</v>
      </c>
      <c r="L28" s="125"/>
      <c r="M28" s="120">
        <f>SUM(M18,M26)</f>
        <v>0</v>
      </c>
      <c r="N28" s="111"/>
      <c r="O28" s="120">
        <f>SUM(O18,O26)</f>
        <v>0</v>
      </c>
      <c r="P28" s="111"/>
      <c r="Q28" s="120">
        <f>SUM(Q18,Q26)</f>
        <v>0</v>
      </c>
      <c r="R28" s="111"/>
      <c r="S28" s="120">
        <f>SUM(S18,S26)</f>
        <v>0</v>
      </c>
      <c r="T28" s="111"/>
      <c r="U28" s="120">
        <f>SUM(U18,U26)</f>
        <v>0</v>
      </c>
      <c r="V28" s="111"/>
      <c r="W28" s="120">
        <f>SUM(W18,W26)</f>
        <v>0</v>
      </c>
      <c r="X28" s="111"/>
      <c r="Y28" s="120">
        <f>SUM(Y18,Y26)</f>
        <v>0</v>
      </c>
      <c r="Z28" s="111"/>
      <c r="AA28" s="120">
        <f>SUM(AA18,AA26)</f>
        <v>0</v>
      </c>
      <c r="AB28" s="125"/>
      <c r="AC28" s="120">
        <f>SUM(AC18,AC26)</f>
        <v>0</v>
      </c>
      <c r="AD28" s="70"/>
      <c r="AE28" s="63"/>
      <c r="AF28" s="9"/>
    </row>
    <row r="29" spans="1:32" s="8" customFormat="1" ht="12.75">
      <c r="A29" s="9"/>
      <c r="B29" s="17"/>
      <c r="C29" s="17"/>
      <c r="D29" s="249"/>
      <c r="E29" s="116"/>
      <c r="F29" s="116"/>
      <c r="G29" s="70"/>
      <c r="H29" s="70"/>
      <c r="I29" s="69"/>
      <c r="J29" s="70"/>
      <c r="K29" s="69"/>
      <c r="L29" s="70"/>
      <c r="M29" s="69"/>
      <c r="N29" s="69"/>
      <c r="O29" s="69"/>
      <c r="P29" s="69"/>
      <c r="Q29" s="69"/>
      <c r="R29" s="69"/>
      <c r="S29" s="69"/>
      <c r="T29" s="69"/>
      <c r="U29" s="69"/>
      <c r="V29" s="69"/>
      <c r="W29" s="69"/>
      <c r="X29" s="69"/>
      <c r="Y29" s="69"/>
      <c r="Z29" s="69"/>
      <c r="AA29" s="69"/>
      <c r="AB29" s="70"/>
      <c r="AC29" s="69"/>
      <c r="AD29" s="70"/>
      <c r="AE29" s="63"/>
      <c r="AF29" s="9"/>
    </row>
    <row r="30" spans="1:32" s="8" customFormat="1" ht="13.5">
      <c r="A30" s="71" t="s">
        <v>84</v>
      </c>
      <c r="B30" s="17"/>
      <c r="C30" s="17"/>
      <c r="D30" s="249"/>
      <c r="E30" s="116"/>
      <c r="F30" s="116"/>
      <c r="G30" s="70"/>
      <c r="H30" s="70"/>
      <c r="I30" s="69"/>
      <c r="J30" s="70"/>
      <c r="K30" s="69"/>
      <c r="L30" s="70"/>
      <c r="M30" s="69"/>
      <c r="N30" s="69"/>
      <c r="O30" s="69"/>
      <c r="P30" s="69"/>
      <c r="Q30" s="69"/>
      <c r="R30" s="69"/>
      <c r="S30" s="69"/>
      <c r="T30" s="69"/>
      <c r="U30" s="69"/>
      <c r="V30" s="69"/>
      <c r="W30" s="69"/>
      <c r="X30" s="69"/>
      <c r="Y30" s="69"/>
      <c r="Z30" s="69"/>
      <c r="AA30" s="69"/>
      <c r="AB30" s="70"/>
      <c r="AC30" s="69"/>
      <c r="AD30" s="70"/>
      <c r="AE30" s="63"/>
      <c r="AF30" s="9"/>
    </row>
    <row r="31" spans="1:32" s="8" customFormat="1" ht="12.75">
      <c r="A31" s="9" t="s">
        <v>113</v>
      </c>
      <c r="B31" s="17"/>
      <c r="C31" s="17"/>
      <c r="D31" s="232">
        <f>SUM('Forecasted Usage'!D12)</f>
        <v>1500</v>
      </c>
      <c r="E31" s="131">
        <f>SUM('Forecasted Usage'!D13)</f>
        <v>300</v>
      </c>
      <c r="F31" s="111"/>
      <c r="G31" s="56" t="s">
        <v>117</v>
      </c>
      <c r="H31" s="56"/>
      <c r="I31" s="107">
        <f>+'Forecasted Usage'!D14</f>
        <v>0</v>
      </c>
      <c r="J31" s="87"/>
      <c r="K31" s="107">
        <f>+'Forecasted Usage'!D15</f>
        <v>0</v>
      </c>
      <c r="L31" s="56"/>
      <c r="M31" s="107">
        <f>+'Forecasted Usage'!D16</f>
        <v>0</v>
      </c>
      <c r="N31" s="172"/>
      <c r="O31" s="107">
        <f>+'Forecasted Usage'!D17</f>
        <v>0</v>
      </c>
      <c r="P31" s="172"/>
      <c r="Q31" s="107">
        <f>+'Forecasted Usage'!D18</f>
        <v>0</v>
      </c>
      <c r="R31" s="172"/>
      <c r="S31" s="107">
        <f>+'Forecasted Usage'!D19</f>
        <v>0</v>
      </c>
      <c r="T31" s="172"/>
      <c r="U31" s="107">
        <f>+'Forecasted Usage'!D20</f>
        <v>0</v>
      </c>
      <c r="V31" s="172"/>
      <c r="W31" s="107">
        <f>+'Forecasted Usage'!D21</f>
        <v>0</v>
      </c>
      <c r="X31" s="172"/>
      <c r="Y31" s="107">
        <f>+'Forecasted Usage'!D22</f>
        <v>0</v>
      </c>
      <c r="Z31" s="172"/>
      <c r="AA31" s="107">
        <f>+'Forecasted Usage'!D23</f>
        <v>0</v>
      </c>
      <c r="AB31" s="56"/>
      <c r="AC31" s="74"/>
      <c r="AD31" s="70"/>
      <c r="AE31" s="63"/>
      <c r="AF31" s="9"/>
    </row>
    <row r="32" spans="1:32" s="8" customFormat="1" ht="12.75">
      <c r="A32" s="9"/>
      <c r="B32" s="17"/>
      <c r="C32" s="17"/>
      <c r="D32" s="249"/>
      <c r="E32" s="116"/>
      <c r="F32" s="116"/>
      <c r="G32" s="9"/>
      <c r="H32" s="70"/>
      <c r="I32" s="69"/>
      <c r="J32" s="70"/>
      <c r="K32" s="69"/>
      <c r="L32" s="70"/>
      <c r="M32" s="69"/>
      <c r="N32" s="69"/>
      <c r="O32" s="69"/>
      <c r="P32" s="69"/>
      <c r="Q32" s="69"/>
      <c r="R32" s="69"/>
      <c r="S32" s="69"/>
      <c r="T32" s="69"/>
      <c r="U32" s="69"/>
      <c r="V32" s="69"/>
      <c r="W32" s="69"/>
      <c r="X32" s="69"/>
      <c r="Y32" s="69"/>
      <c r="Z32" s="69"/>
      <c r="AA32" s="69"/>
      <c r="AB32" s="70"/>
      <c r="AC32" s="69"/>
      <c r="AD32" s="70"/>
      <c r="AE32" s="63"/>
      <c r="AF32" s="9"/>
    </row>
    <row r="33" spans="1:32" s="8" customFormat="1" ht="14.25" thickBot="1">
      <c r="A33" s="71" t="s">
        <v>86</v>
      </c>
      <c r="B33" s="17"/>
      <c r="C33" s="17"/>
      <c r="D33" s="254">
        <f>D28/D31</f>
        <v>43.99122963591419</v>
      </c>
      <c r="E33" s="255">
        <f>E28/E31</f>
        <v>53.981168487095744</v>
      </c>
      <c r="F33" s="111"/>
      <c r="G33" s="56" t="s">
        <v>118</v>
      </c>
      <c r="H33" s="70"/>
      <c r="I33" s="109">
        <f>IF(I28&gt;0,I28/I31,0)</f>
        <v>0</v>
      </c>
      <c r="J33" s="110"/>
      <c r="K33" s="109">
        <f>IF(K28&gt;0,K28/K31,0)</f>
        <v>0</v>
      </c>
      <c r="L33" s="110"/>
      <c r="M33" s="109">
        <f>IF(M28&gt;0,M28/M31,0)</f>
        <v>0</v>
      </c>
      <c r="N33" s="173"/>
      <c r="O33" s="109">
        <f>IF(O28&gt;0,O28/O31,0)</f>
        <v>0</v>
      </c>
      <c r="P33" s="173"/>
      <c r="Q33" s="109">
        <f>IF(Q28&gt;0,Q28/Q31,0)</f>
        <v>0</v>
      </c>
      <c r="R33" s="173"/>
      <c r="S33" s="109">
        <f>IF(S28&gt;0,S28/S31,0)</f>
        <v>0</v>
      </c>
      <c r="T33" s="173"/>
      <c r="U33" s="109">
        <f>IF(U28&gt;0,U28/U31,0)</f>
        <v>0</v>
      </c>
      <c r="V33" s="173"/>
      <c r="W33" s="109">
        <f>IF(W28&gt;0,W28/W31,0)</f>
        <v>0</v>
      </c>
      <c r="X33" s="173"/>
      <c r="Y33" s="109">
        <f>IF(Y28&gt;0,Y28/Y31,0)</f>
        <v>0</v>
      </c>
      <c r="Z33" s="173"/>
      <c r="AA33" s="109">
        <f>IF(AA28&gt;0,AA28/AA31,0)</f>
        <v>0</v>
      </c>
      <c r="AB33" s="70"/>
      <c r="AC33" s="55"/>
      <c r="AD33" s="70"/>
      <c r="AE33" s="63"/>
      <c r="AF33" s="9"/>
    </row>
    <row r="34" spans="1:32" ht="13.5" thickTop="1">
      <c r="A34" s="2"/>
      <c r="B34" s="2"/>
      <c r="C34" s="6"/>
      <c r="D34" s="202"/>
      <c r="E34" s="203"/>
      <c r="F34" s="203"/>
      <c r="G34" s="287"/>
      <c r="H34" s="47"/>
      <c r="I34" s="47"/>
      <c r="J34" s="47"/>
      <c r="K34" s="47"/>
      <c r="L34" s="47"/>
      <c r="M34" s="47"/>
      <c r="N34" s="47"/>
      <c r="O34" s="47"/>
      <c r="P34" s="47"/>
      <c r="Q34" s="47"/>
      <c r="R34" s="47"/>
      <c r="S34" s="47"/>
      <c r="T34" s="47"/>
      <c r="U34" s="47"/>
      <c r="V34" s="47"/>
      <c r="W34" s="47"/>
      <c r="X34" s="47"/>
      <c r="Y34" s="47"/>
      <c r="Z34" s="47"/>
      <c r="AA34" s="47"/>
      <c r="AB34" s="47"/>
      <c r="AC34" s="47"/>
      <c r="AD34" s="2"/>
      <c r="AE34" s="2"/>
      <c r="AF34" s="2"/>
    </row>
  </sheetData>
  <sheetProtection password="CFCA" sheet="1" objects="1" scenarios="1"/>
  <mergeCells count="14">
    <mergeCell ref="M5:P5"/>
    <mergeCell ref="AA9:AA10"/>
    <mergeCell ref="Y9:Y10"/>
    <mergeCell ref="I9:I10"/>
    <mergeCell ref="K9:K10"/>
    <mergeCell ref="M9:M10"/>
    <mergeCell ref="O9:O10"/>
    <mergeCell ref="Q9:Q10"/>
    <mergeCell ref="D9:F9"/>
    <mergeCell ref="A3:AC3"/>
    <mergeCell ref="A4:AC4"/>
    <mergeCell ref="S9:S10"/>
    <mergeCell ref="U9:U10"/>
    <mergeCell ref="W9:W10"/>
  </mergeCells>
  <printOptions gridLines="1"/>
  <pageMargins left="0.5" right="0.5" top="0.75" bottom="1" header="0.5" footer="0.5"/>
  <pageSetup fitToHeight="1" fitToWidth="1" horizontalDpi="600" verticalDpi="600" orientation="landscape" paperSize="5" scale="67" r:id="rId1"/>
  <headerFooter alignWithMargins="0">
    <oddHeader>&amp;R&amp;"Arial,Bold"
</oddHeader>
    <oddFooter>&amp;LPrinted:&amp;D&amp;C&amp;F
&amp;A&amp;R&amp;"Tahoma,Regular"&amp;9 10 Services FY 2023
Service Center Rate Cal Worksheet
Revised 4/28/22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X36"/>
  <sheetViews>
    <sheetView zoomScalePageLayoutView="0" workbookViewId="0" topLeftCell="A1">
      <selection activeCell="A5" sqref="A5:X5"/>
    </sheetView>
  </sheetViews>
  <sheetFormatPr defaultColWidth="9.140625" defaultRowHeight="12.75"/>
  <cols>
    <col min="1" max="1" width="35.7109375" style="0" customWidth="1"/>
    <col min="2" max="2" width="11.140625" style="0" customWidth="1"/>
    <col min="3" max="4" width="13.140625" style="0" hidden="1" customWidth="1"/>
    <col min="5" max="5" width="2.7109375" style="0" customWidth="1"/>
    <col min="6" max="6" width="12.7109375" style="0" customWidth="1"/>
    <col min="7" max="7" width="3.7109375" style="0" customWidth="1"/>
    <col min="8" max="8" width="12.7109375" style="0" customWidth="1"/>
    <col min="9" max="9" width="3.7109375" style="0" customWidth="1"/>
    <col min="10" max="10" width="12.7109375" style="0" customWidth="1"/>
    <col min="11" max="11" width="3.7109375" style="0" customWidth="1"/>
    <col min="12" max="12" width="12.7109375" style="0" customWidth="1"/>
    <col min="13" max="13" width="3.7109375" style="0" customWidth="1"/>
    <col min="14" max="14" width="12.7109375" style="0" customWidth="1"/>
    <col min="15" max="15" width="3.7109375" style="0" customWidth="1"/>
    <col min="16" max="16" width="12.7109375" style="0" customWidth="1"/>
    <col min="17" max="17" width="3.7109375" style="0" customWidth="1"/>
    <col min="18" max="18" width="12.7109375" style="0" customWidth="1"/>
    <col min="19" max="19" width="3.7109375" style="0" customWidth="1"/>
    <col min="20" max="20" width="12.7109375" style="0" customWidth="1"/>
    <col min="21" max="21" width="3.7109375" style="0" customWidth="1"/>
    <col min="22" max="22" width="12.7109375" style="0" customWidth="1"/>
    <col min="23" max="23" width="3.7109375" style="0" customWidth="1"/>
    <col min="24" max="24" width="12.7109375" style="0" customWidth="1"/>
  </cols>
  <sheetData>
    <row r="1" spans="1:12" ht="15">
      <c r="A1" s="93" t="s">
        <v>143</v>
      </c>
      <c r="B1" s="299">
        <f>'Salary and Wage'!B1</f>
        <v>0</v>
      </c>
      <c r="C1" s="270"/>
      <c r="D1" s="295"/>
      <c r="E1" s="295"/>
      <c r="F1" s="295"/>
      <c r="G1" s="156"/>
      <c r="H1" s="295"/>
      <c r="I1" s="152"/>
      <c r="J1" s="296" t="s">
        <v>142</v>
      </c>
      <c r="L1" s="282">
        <f>'Salary and Wage'!F1</f>
        <v>0</v>
      </c>
    </row>
    <row r="2" spans="1:5" ht="15" customHeight="1">
      <c r="A2" s="93"/>
      <c r="B2" s="2"/>
      <c r="C2" s="2"/>
      <c r="D2" s="5"/>
      <c r="E2" s="2"/>
    </row>
    <row r="3" spans="1:24" s="8" customFormat="1" ht="31.5">
      <c r="A3" s="383" t="s">
        <v>146</v>
      </c>
      <c r="B3" s="383"/>
      <c r="C3" s="383"/>
      <c r="D3" s="383"/>
      <c r="E3" s="383"/>
      <c r="F3" s="383"/>
      <c r="G3" s="383"/>
      <c r="H3" s="383"/>
      <c r="I3" s="383"/>
      <c r="J3" s="383"/>
      <c r="K3" s="383"/>
      <c r="L3" s="383"/>
      <c r="M3" s="383"/>
      <c r="N3" s="383"/>
      <c r="O3" s="383"/>
      <c r="P3" s="383"/>
      <c r="Q3" s="383"/>
      <c r="R3" s="383"/>
      <c r="S3" s="383"/>
      <c r="T3" s="383"/>
      <c r="U3" s="383"/>
      <c r="V3" s="383"/>
      <c r="W3" s="383"/>
      <c r="X3" s="383"/>
    </row>
    <row r="4" spans="1:24" s="23" customFormat="1" ht="17.25">
      <c r="A4" s="384" t="s">
        <v>145</v>
      </c>
      <c r="B4" s="384"/>
      <c r="C4" s="384"/>
      <c r="D4" s="384"/>
      <c r="E4" s="384"/>
      <c r="F4" s="384"/>
      <c r="G4" s="384"/>
      <c r="H4" s="384"/>
      <c r="I4" s="384"/>
      <c r="J4" s="384"/>
      <c r="K4" s="384"/>
      <c r="L4" s="384"/>
      <c r="M4" s="384"/>
      <c r="N4" s="384"/>
      <c r="O4" s="384"/>
      <c r="P4" s="384"/>
      <c r="Q4" s="384"/>
      <c r="R4" s="384"/>
      <c r="S4" s="384"/>
      <c r="T4" s="384"/>
      <c r="U4" s="384"/>
      <c r="V4" s="384"/>
      <c r="W4" s="384"/>
      <c r="X4" s="384"/>
    </row>
    <row r="5" spans="1:24" s="23" customFormat="1" ht="17.25">
      <c r="A5" s="384" t="s">
        <v>210</v>
      </c>
      <c r="B5" s="384"/>
      <c r="C5" s="384"/>
      <c r="D5" s="384"/>
      <c r="E5" s="384"/>
      <c r="F5" s="384"/>
      <c r="G5" s="384"/>
      <c r="H5" s="384"/>
      <c r="I5" s="384"/>
      <c r="J5" s="384"/>
      <c r="K5" s="384"/>
      <c r="L5" s="384"/>
      <c r="M5" s="384"/>
      <c r="N5" s="384"/>
      <c r="O5" s="384"/>
      <c r="P5" s="384"/>
      <c r="Q5" s="384"/>
      <c r="R5" s="384"/>
      <c r="S5" s="384"/>
      <c r="T5" s="384"/>
      <c r="U5" s="384"/>
      <c r="V5" s="384"/>
      <c r="W5" s="384"/>
      <c r="X5" s="384"/>
    </row>
    <row r="6" spans="1:15" s="23" customFormat="1" ht="17.25">
      <c r="A6" s="22"/>
      <c r="B6" s="22"/>
      <c r="C6" s="22"/>
      <c r="D6" s="22"/>
      <c r="E6" s="22"/>
      <c r="F6" s="22"/>
      <c r="G6" s="22"/>
      <c r="H6" s="22"/>
      <c r="I6" s="22"/>
      <c r="J6" s="22"/>
      <c r="K6" s="22"/>
      <c r="L6" s="22"/>
      <c r="M6" s="22"/>
      <c r="N6" s="22"/>
      <c r="O6" s="22"/>
    </row>
    <row r="7" spans="1:24" s="23" customFormat="1" ht="17.25">
      <c r="A7" s="22"/>
      <c r="B7" s="22"/>
      <c r="C7" s="22"/>
      <c r="D7" s="22"/>
      <c r="E7" s="22"/>
      <c r="F7" s="105" t="s">
        <v>55</v>
      </c>
      <c r="G7" s="227"/>
      <c r="H7" s="105" t="s">
        <v>58</v>
      </c>
      <c r="I7" s="64"/>
      <c r="J7" s="105" t="s">
        <v>155</v>
      </c>
      <c r="K7" s="171"/>
      <c r="L7" s="105" t="s">
        <v>179</v>
      </c>
      <c r="M7" s="171"/>
      <c r="N7" s="105" t="s">
        <v>181</v>
      </c>
      <c r="O7" s="171"/>
      <c r="P7" s="105" t="s">
        <v>170</v>
      </c>
      <c r="Q7" s="171"/>
      <c r="R7" s="105" t="s">
        <v>171</v>
      </c>
      <c r="S7" s="171"/>
      <c r="T7" s="105" t="s">
        <v>172</v>
      </c>
      <c r="U7" s="171"/>
      <c r="V7" s="105" t="s">
        <v>173</v>
      </c>
      <c r="W7" s="171"/>
      <c r="X7" s="105" t="s">
        <v>174</v>
      </c>
    </row>
    <row r="8" spans="1:24" s="23" customFormat="1" ht="19.5" customHeight="1">
      <c r="A8" s="65"/>
      <c r="B8" s="22"/>
      <c r="C8" s="418" t="s">
        <v>81</v>
      </c>
      <c r="D8" s="420"/>
      <c r="E8" s="22"/>
      <c r="F8" s="416">
        <f>'Forecasted Usage'!B14</f>
        <v>0</v>
      </c>
      <c r="G8" s="227"/>
      <c r="H8" s="416">
        <f>'Forecasted Usage'!B15</f>
        <v>0</v>
      </c>
      <c r="I8" s="227"/>
      <c r="J8" s="416">
        <f>'Forecasted Usage'!B16</f>
        <v>0</v>
      </c>
      <c r="K8" s="227"/>
      <c r="L8" s="416">
        <f>'Forecasted Usage'!B17</f>
        <v>0</v>
      </c>
      <c r="M8" s="227"/>
      <c r="N8" s="416">
        <f>'Forecasted Usage'!B18</f>
        <v>0</v>
      </c>
      <c r="O8" s="227"/>
      <c r="P8" s="416">
        <f>'Forecasted Usage'!B19</f>
        <v>0</v>
      </c>
      <c r="Q8" s="228"/>
      <c r="R8" s="416">
        <f>'Forecasted Usage'!B20</f>
        <v>0</v>
      </c>
      <c r="S8" s="228"/>
      <c r="T8" s="416">
        <f>'Forecasted Usage'!B21</f>
        <v>0</v>
      </c>
      <c r="U8" s="228"/>
      <c r="V8" s="416">
        <f>'Forecasted Usage'!B22</f>
        <v>0</v>
      </c>
      <c r="W8" s="228"/>
      <c r="X8" s="416">
        <f>'Forecasted Usage'!B23</f>
        <v>0</v>
      </c>
    </row>
    <row r="9" spans="1:24" s="8" customFormat="1" ht="19.5" customHeight="1">
      <c r="A9" s="9"/>
      <c r="B9" s="17"/>
      <c r="C9" s="200" t="s">
        <v>55</v>
      </c>
      <c r="D9" s="204" t="s">
        <v>58</v>
      </c>
      <c r="E9" s="64"/>
      <c r="F9" s="417"/>
      <c r="G9" s="64"/>
      <c r="H9" s="417"/>
      <c r="I9" s="64"/>
      <c r="J9" s="417"/>
      <c r="K9" s="62"/>
      <c r="L9" s="417"/>
      <c r="N9" s="417"/>
      <c r="P9" s="417"/>
      <c r="R9" s="417"/>
      <c r="T9" s="417"/>
      <c r="V9" s="417"/>
      <c r="X9" s="417"/>
    </row>
    <row r="10" spans="1:24" s="8" customFormat="1" ht="12.75">
      <c r="A10" s="9"/>
      <c r="B10" s="17"/>
      <c r="C10" s="201"/>
      <c r="D10" s="205"/>
      <c r="E10" s="61"/>
      <c r="F10" s="17"/>
      <c r="G10" s="61"/>
      <c r="H10" s="17"/>
      <c r="I10" s="61"/>
      <c r="J10" s="17"/>
      <c r="K10" s="62"/>
      <c r="L10" s="17"/>
      <c r="N10" s="17"/>
      <c r="P10" s="17"/>
      <c r="R10" s="17"/>
      <c r="T10" s="17"/>
      <c r="V10" s="17"/>
      <c r="X10" s="17"/>
    </row>
    <row r="11" spans="1:24" s="8" customFormat="1" ht="13.5">
      <c r="A11" s="71" t="s">
        <v>144</v>
      </c>
      <c r="B11" s="17"/>
      <c r="C11" s="236">
        <f>SUM('Expense Summary'!D$33)</f>
        <v>43.99122963591419</v>
      </c>
      <c r="D11" s="239">
        <f>SUM('Expense Summary'!E$33)</f>
        <v>53.981168487095744</v>
      </c>
      <c r="E11" s="70"/>
      <c r="F11" s="111">
        <f>SUM('Expense Summary'!I$33)</f>
        <v>0</v>
      </c>
      <c r="G11" s="108"/>
      <c r="H11" s="111">
        <f>SUM('Expense Summary'!K$33)</f>
        <v>0</v>
      </c>
      <c r="I11" s="108"/>
      <c r="J11" s="111">
        <f>SUM('Expense Summary'!M$33)</f>
        <v>0</v>
      </c>
      <c r="K11" s="63"/>
      <c r="L11" s="111">
        <f>SUM('Expense Summary'!O$33)</f>
        <v>0</v>
      </c>
      <c r="N11" s="111">
        <f>SUM('Expense Summary'!Q$33)</f>
        <v>0</v>
      </c>
      <c r="P11" s="111">
        <f>SUM('Expense Summary'!S$33)</f>
        <v>0</v>
      </c>
      <c r="R11" s="111">
        <f>SUM('Expense Summary'!U$33)</f>
        <v>0</v>
      </c>
      <c r="T11" s="111">
        <f>SUM('Expense Summary'!W$33)</f>
        <v>0</v>
      </c>
      <c r="V11" s="111">
        <f>SUM('Expense Summary'!Y$33)</f>
        <v>0</v>
      </c>
      <c r="X11" s="111">
        <f>SUM('Expense Summary'!AA$33)</f>
        <v>0</v>
      </c>
    </row>
    <row r="12" spans="1:24" ht="12.75">
      <c r="A12" s="2"/>
      <c r="B12" s="2"/>
      <c r="C12" s="256"/>
      <c r="D12" s="133"/>
      <c r="E12" s="47"/>
      <c r="F12" s="112"/>
      <c r="G12" s="113"/>
      <c r="H12" s="112"/>
      <c r="I12" s="113"/>
      <c r="J12" s="112"/>
      <c r="K12" s="2"/>
      <c r="L12" s="112"/>
      <c r="N12" s="112"/>
      <c r="P12" s="112"/>
      <c r="R12" s="112"/>
      <c r="T12" s="112"/>
      <c r="V12" s="112"/>
      <c r="X12" s="112"/>
    </row>
    <row r="13" spans="3:24" ht="12.75">
      <c r="C13" s="252"/>
      <c r="D13" s="257"/>
      <c r="F13" s="114"/>
      <c r="G13" s="115"/>
      <c r="H13" s="114"/>
      <c r="I13" s="115"/>
      <c r="J13" s="114"/>
      <c r="L13" s="114"/>
      <c r="N13" s="114"/>
      <c r="P13" s="114"/>
      <c r="R13" s="114"/>
      <c r="T13" s="114"/>
      <c r="V13" s="114"/>
      <c r="X13" s="114"/>
    </row>
    <row r="14" spans="1:24" s="8" customFormat="1" ht="13.5">
      <c r="A14" s="71" t="s">
        <v>124</v>
      </c>
      <c r="B14" s="17"/>
      <c r="C14" s="249"/>
      <c r="D14" s="258"/>
      <c r="E14" s="70"/>
      <c r="F14" s="116"/>
      <c r="G14" s="111"/>
      <c r="H14" s="116"/>
      <c r="I14" s="108"/>
      <c r="J14" s="116"/>
      <c r="K14" s="63"/>
      <c r="L14" s="116"/>
      <c r="N14" s="116"/>
      <c r="P14" s="116"/>
      <c r="R14" s="116"/>
      <c r="T14" s="116"/>
      <c r="V14" s="116"/>
      <c r="X14" s="116"/>
    </row>
    <row r="15" spans="1:24" ht="12.75">
      <c r="A15" s="119" t="s">
        <v>156</v>
      </c>
      <c r="C15" s="259">
        <f>ROUND(C11,0)</f>
        <v>44</v>
      </c>
      <c r="D15" s="244">
        <f>ROUND(D11,0)</f>
        <v>54</v>
      </c>
      <c r="F15" s="147">
        <f>ROUND(F11,0)</f>
        <v>0</v>
      </c>
      <c r="G15" s="121"/>
      <c r="H15" s="147">
        <f>ROUND(H11,0)</f>
        <v>0</v>
      </c>
      <c r="I15" s="122"/>
      <c r="J15" s="147">
        <f>ROUND(J11,0)</f>
        <v>0</v>
      </c>
      <c r="L15" s="147">
        <f>ROUND(L11,0)</f>
        <v>0</v>
      </c>
      <c r="N15" s="147">
        <f>ROUND(N11,0)</f>
        <v>0</v>
      </c>
      <c r="P15" s="147">
        <f>ROUND(P11,0)</f>
        <v>0</v>
      </c>
      <c r="R15" s="147">
        <f>ROUND(R11,0)</f>
        <v>0</v>
      </c>
      <c r="T15" s="147">
        <f>ROUND(T11,0)</f>
        <v>0</v>
      </c>
      <c r="V15" s="147">
        <f>ROUND(V11,0)</f>
        <v>0</v>
      </c>
      <c r="X15" s="147">
        <f>ROUND(X11,0)</f>
        <v>0</v>
      </c>
    </row>
    <row r="16" spans="1:24" ht="12.75">
      <c r="A16" s="8" t="s">
        <v>138</v>
      </c>
      <c r="C16" s="259"/>
      <c r="D16" s="244"/>
      <c r="F16" s="117"/>
      <c r="G16" s="118"/>
      <c r="H16" s="117"/>
      <c r="I16" s="115"/>
      <c r="J16" s="117"/>
      <c r="L16" s="117"/>
      <c r="N16" s="117"/>
      <c r="P16" s="117"/>
      <c r="R16" s="117"/>
      <c r="T16" s="117"/>
      <c r="V16" s="117"/>
      <c r="X16" s="117"/>
    </row>
    <row r="17" spans="1:24" ht="12.75">
      <c r="A17" s="8" t="s">
        <v>136</v>
      </c>
      <c r="C17" s="259">
        <f>C15-C18</f>
        <v>38</v>
      </c>
      <c r="D17" s="244">
        <f>D15-D18</f>
        <v>54</v>
      </c>
      <c r="F17" s="117">
        <f>F15-F18</f>
        <v>0</v>
      </c>
      <c r="G17" s="118"/>
      <c r="H17" s="117">
        <f>H15-H18</f>
        <v>0</v>
      </c>
      <c r="I17" s="115"/>
      <c r="J17" s="117">
        <f>J15-J18</f>
        <v>0</v>
      </c>
      <c r="L17" s="117">
        <f>L15-L18</f>
        <v>0</v>
      </c>
      <c r="N17" s="117">
        <f>N15-N18</f>
        <v>0</v>
      </c>
      <c r="P17" s="117">
        <f>P15-P18</f>
        <v>0</v>
      </c>
      <c r="R17" s="117">
        <f>R15-R18</f>
        <v>0</v>
      </c>
      <c r="T17" s="117">
        <f>T15-T18</f>
        <v>0</v>
      </c>
      <c r="V17" s="117">
        <f>V15-V18</f>
        <v>0</v>
      </c>
      <c r="X17" s="117">
        <f>X15-X18</f>
        <v>0</v>
      </c>
    </row>
    <row r="18" spans="1:24" ht="12.75">
      <c r="A18" s="8" t="s">
        <v>137</v>
      </c>
      <c r="C18" s="259">
        <f>ROUND('Expense Summary'!D$16/'Expense Summary'!D$31,0)</f>
        <v>6</v>
      </c>
      <c r="D18" s="244">
        <f>ROUND('Expense Summary'!E$16/'Expense Summary'!E$31,0)</f>
        <v>0</v>
      </c>
      <c r="F18" s="117">
        <f>IF(F15&gt;0,ROUND('Expense Summary'!I$16/'Expense Summary'!I$31,0),0)</f>
        <v>0</v>
      </c>
      <c r="G18" s="118"/>
      <c r="H18" s="117">
        <f>IF(H15&gt;0,ROUND('Expense Summary'!K$16/'Expense Summary'!K$31,0),0)</f>
        <v>0</v>
      </c>
      <c r="I18" s="115"/>
      <c r="J18" s="117">
        <f>IF(J15&gt;0,ROUND('Expense Summary'!M$16/'Expense Summary'!M$31,0),0)</f>
        <v>0</v>
      </c>
      <c r="L18" s="117">
        <f>IF(L15&gt;0,ROUND('Expense Summary'!O$16/'Expense Summary'!O$31,0),0)</f>
        <v>0</v>
      </c>
      <c r="N18" s="117">
        <f>IF(N15&gt;0,ROUND('Expense Summary'!Q$16/'Expense Summary'!Q$31,0),0)</f>
        <v>0</v>
      </c>
      <c r="P18" s="117">
        <f>IF(P15&gt;0,ROUND('Expense Summary'!S$16/'Expense Summary'!S$31,0),0)</f>
        <v>0</v>
      </c>
      <c r="R18" s="117">
        <f>IF(R15&gt;0,ROUND('Expense Summary'!U$16/'Expense Summary'!U$31,0),0)</f>
        <v>0</v>
      </c>
      <c r="T18" s="117">
        <f>IF(T15&gt;0,ROUND('Expense Summary'!W$16/'Expense Summary'!W$31,0),0)</f>
        <v>0</v>
      </c>
      <c r="V18" s="117">
        <f>IF(V15&gt;0,ROUND('Expense Summary'!Y$16/'Expense Summary'!Y$31,0),0)</f>
        <v>0</v>
      </c>
      <c r="X18" s="117">
        <f>IF(X15&gt;0,ROUND('Expense Summary'!AA$16/'Expense Summary'!AA$31,0),0)</f>
        <v>0</v>
      </c>
    </row>
    <row r="19" spans="1:24" ht="12.75">
      <c r="A19" s="8"/>
      <c r="C19" s="259"/>
      <c r="D19" s="244"/>
      <c r="F19" s="117"/>
      <c r="G19" s="118"/>
      <c r="H19" s="117"/>
      <c r="I19" s="115"/>
      <c r="J19" s="117"/>
      <c r="L19" s="117"/>
      <c r="N19" s="117"/>
      <c r="P19" s="117"/>
      <c r="R19" s="117"/>
      <c r="T19" s="117"/>
      <c r="V19" s="117"/>
      <c r="X19" s="117"/>
    </row>
    <row r="20" spans="1:24" ht="12.75">
      <c r="A20" s="119" t="s">
        <v>157</v>
      </c>
      <c r="C20" s="259">
        <f>ROUND(C15*1.625,0)</f>
        <v>72</v>
      </c>
      <c r="D20" s="244">
        <f>ROUND(D15*1.625,0)</f>
        <v>88</v>
      </c>
      <c r="F20" s="147">
        <f>ROUND(F15*1.78,0)</f>
        <v>0</v>
      </c>
      <c r="G20" s="118"/>
      <c r="H20" s="147">
        <f>ROUND(H15*1.78,0)</f>
        <v>0</v>
      </c>
      <c r="I20" s="115"/>
      <c r="J20" s="147">
        <f>ROUND(J15*1.78,0)</f>
        <v>0</v>
      </c>
      <c r="L20" s="147">
        <f>ROUND(L15*1.78,0)</f>
        <v>0</v>
      </c>
      <c r="N20" s="147">
        <f>ROUND(N15*1.78,0)</f>
        <v>0</v>
      </c>
      <c r="P20" s="147">
        <f>ROUND(P15*1.78,0)</f>
        <v>0</v>
      </c>
      <c r="R20" s="147">
        <f>ROUND(R15*1.78,0)</f>
        <v>0</v>
      </c>
      <c r="T20" s="147">
        <f>ROUND(T15*1.78,0)</f>
        <v>0</v>
      </c>
      <c r="V20" s="147">
        <f>ROUND(V15*1.78,0)</f>
        <v>0</v>
      </c>
      <c r="X20" s="147">
        <f>ROUND(X15*1.78,0)</f>
        <v>0</v>
      </c>
    </row>
    <row r="21" spans="1:24" ht="12.75">
      <c r="A21" s="18" t="s">
        <v>198</v>
      </c>
      <c r="C21" s="252"/>
      <c r="D21" s="257"/>
      <c r="F21" s="114"/>
      <c r="G21" s="118"/>
      <c r="H21" s="114"/>
      <c r="I21" s="115"/>
      <c r="J21" s="114"/>
      <c r="L21" s="114"/>
      <c r="N21" s="114"/>
      <c r="P21" s="114"/>
      <c r="R21" s="114"/>
      <c r="T21" s="114"/>
      <c r="V21" s="114"/>
      <c r="X21" s="114"/>
    </row>
    <row r="22" spans="1:24" ht="12.75">
      <c r="A22" s="8" t="s">
        <v>138</v>
      </c>
      <c r="C22" s="259"/>
      <c r="D22" s="244"/>
      <c r="F22" s="117"/>
      <c r="G22" s="118"/>
      <c r="H22" s="117"/>
      <c r="I22" s="115"/>
      <c r="J22" s="117"/>
      <c r="L22" s="117"/>
      <c r="N22" s="117"/>
      <c r="P22" s="117"/>
      <c r="R22" s="117"/>
      <c r="T22" s="117"/>
      <c r="V22" s="117"/>
      <c r="X22" s="117"/>
    </row>
    <row r="23" spans="1:24" ht="12.75">
      <c r="A23" s="8" t="s">
        <v>136</v>
      </c>
      <c r="C23" s="259">
        <f>C20-C24-C25</f>
        <v>38.5</v>
      </c>
      <c r="D23" s="244">
        <f>D20-D24-D25</f>
        <v>54.25</v>
      </c>
      <c r="F23" s="117">
        <f>F20-F24-F25</f>
        <v>0</v>
      </c>
      <c r="G23" s="118"/>
      <c r="H23" s="117">
        <f>H20-H24-H25</f>
        <v>0</v>
      </c>
      <c r="I23" s="115"/>
      <c r="J23" s="117">
        <f>J20-J24-J25</f>
        <v>0</v>
      </c>
      <c r="L23" s="117">
        <f>L20-L24-L25</f>
        <v>0</v>
      </c>
      <c r="N23" s="117">
        <f>N20-N24-N25</f>
        <v>0</v>
      </c>
      <c r="P23" s="117">
        <f>P20-P24-P25</f>
        <v>0</v>
      </c>
      <c r="R23" s="117">
        <f>R20-R24-R25</f>
        <v>0</v>
      </c>
      <c r="T23" s="117">
        <f>T20-T24-T25</f>
        <v>0</v>
      </c>
      <c r="V23" s="117">
        <f>V20-V24-V25</f>
        <v>0</v>
      </c>
      <c r="X23" s="117">
        <f>X20-X24-X25</f>
        <v>0</v>
      </c>
    </row>
    <row r="24" spans="1:24" ht="12.75">
      <c r="A24" s="8" t="s">
        <v>137</v>
      </c>
      <c r="C24" s="259">
        <f>ROUND('Expense Summary'!D$16/'Expense Summary'!D$31,0)</f>
        <v>6</v>
      </c>
      <c r="D24" s="244">
        <f>ROUND('Expense Summary'!E$16/'Expense Summary'!E$31,0)</f>
        <v>0</v>
      </c>
      <c r="F24" s="117">
        <f>IF(F20&gt;0,ROUND('Expense Summary'!I$16/'Expense Summary'!I$31,0),0)</f>
        <v>0</v>
      </c>
      <c r="G24" s="118"/>
      <c r="H24" s="117">
        <f>IF(H20&gt;0,ROUND('Expense Summary'!K$16/'Expense Summary'!K$31,0),0)</f>
        <v>0</v>
      </c>
      <c r="I24" s="115"/>
      <c r="J24" s="117">
        <f>IF(J20&gt;0,ROUND('Expense Summary'!M$16/'Expense Summary'!M$31,0),0)</f>
        <v>0</v>
      </c>
      <c r="L24" s="117">
        <f>IF(L20&gt;0,ROUND('Expense Summary'!O$16/'Expense Summary'!O$31,0),0)</f>
        <v>0</v>
      </c>
      <c r="N24" s="117">
        <f>IF(N20&gt;0,ROUND('Expense Summary'!Q$16/'Expense Summary'!Q$31,0),0)</f>
        <v>0</v>
      </c>
      <c r="P24" s="117">
        <f>IF(P20&gt;0,ROUND('Expense Summary'!S$16/'Expense Summary'!S$31,0),0)</f>
        <v>0</v>
      </c>
      <c r="R24" s="117">
        <f>IF(R20&gt;0,ROUND('Expense Summary'!U$16/'Expense Summary'!U$31,0),0)</f>
        <v>0</v>
      </c>
      <c r="T24" s="117">
        <f>IF(T20&gt;0,ROUND('Expense Summary'!W$16/'Expense Summary'!W$31,0),0)</f>
        <v>0</v>
      </c>
      <c r="V24" s="117">
        <f>IF(V20&gt;0,ROUND('Expense Summary'!Y$16/'Expense Summary'!Y$31,0),0)</f>
        <v>0</v>
      </c>
      <c r="X24" s="117">
        <f>IF(X20&gt;0,ROUND('Expense Summary'!AA$16/'Expense Summary'!AA$31,0),0)</f>
        <v>0</v>
      </c>
    </row>
    <row r="25" spans="1:24" ht="12.75">
      <c r="A25" s="8" t="s">
        <v>149</v>
      </c>
      <c r="C25" s="259">
        <f>C$15*0.625</f>
        <v>27.5</v>
      </c>
      <c r="D25" s="244">
        <f>D$15*0.625</f>
        <v>33.75</v>
      </c>
      <c r="F25" s="117">
        <f>F$15*0.78</f>
        <v>0</v>
      </c>
      <c r="G25" s="118"/>
      <c r="H25" s="117">
        <f>H$15*0.78</f>
        <v>0</v>
      </c>
      <c r="I25" s="115"/>
      <c r="J25" s="117">
        <f>J$15*0.78</f>
        <v>0</v>
      </c>
      <c r="L25" s="117">
        <f>L$15*0.78</f>
        <v>0</v>
      </c>
      <c r="N25" s="117">
        <f>N$15*0.78</f>
        <v>0</v>
      </c>
      <c r="P25" s="117">
        <f>P$15*0.78</f>
        <v>0</v>
      </c>
      <c r="R25" s="117">
        <f>R$15*0.78</f>
        <v>0</v>
      </c>
      <c r="T25" s="117">
        <f>T$15*0.78</f>
        <v>0</v>
      </c>
      <c r="V25" s="117">
        <f>V$15*0.78</f>
        <v>0</v>
      </c>
      <c r="X25" s="117">
        <f>X$15*0.78</f>
        <v>0</v>
      </c>
    </row>
    <row r="26" spans="3:24" ht="12.75">
      <c r="C26" s="252"/>
      <c r="D26" s="257"/>
      <c r="F26" s="114"/>
      <c r="G26" s="118"/>
      <c r="H26" s="114"/>
      <c r="I26" s="115"/>
      <c r="J26" s="114"/>
      <c r="L26" s="114"/>
      <c r="N26" s="114"/>
      <c r="P26" s="114"/>
      <c r="R26" s="114"/>
      <c r="T26" s="114"/>
      <c r="V26" s="114"/>
      <c r="X26" s="114"/>
    </row>
    <row r="27" spans="3:24" ht="12.75">
      <c r="C27" s="252"/>
      <c r="D27" s="257"/>
      <c r="F27" s="114"/>
      <c r="G27" s="118"/>
      <c r="H27" s="114"/>
      <c r="I27" s="115"/>
      <c r="J27" s="114"/>
      <c r="L27" s="114"/>
      <c r="N27" s="114"/>
      <c r="P27" s="114"/>
      <c r="R27" s="114"/>
      <c r="T27" s="114"/>
      <c r="V27" s="114"/>
      <c r="X27" s="114"/>
    </row>
    <row r="28" spans="1:24" ht="12.75">
      <c r="A28" s="119" t="s">
        <v>158</v>
      </c>
      <c r="C28" s="236">
        <v>100</v>
      </c>
      <c r="D28" s="239">
        <v>0</v>
      </c>
      <c r="F28" s="148">
        <f>+F15*1.78</f>
        <v>0</v>
      </c>
      <c r="G28" s="118"/>
      <c r="H28" s="148">
        <f>+H15*1.78</f>
        <v>0</v>
      </c>
      <c r="I28" s="115"/>
      <c r="J28" s="148">
        <f>+J15*1.78</f>
        <v>0</v>
      </c>
      <c r="L28" s="148">
        <f>+L15*1.78</f>
        <v>0</v>
      </c>
      <c r="N28" s="148">
        <f>+N15*1.78</f>
        <v>0</v>
      </c>
      <c r="P28" s="148">
        <f>+P15*1.78</f>
        <v>0</v>
      </c>
      <c r="R28" s="148">
        <f>+R15*1.78</f>
        <v>0</v>
      </c>
      <c r="T28" s="148">
        <f>+T15*1.78</f>
        <v>0</v>
      </c>
      <c r="V28" s="148">
        <f>+V15*1.78</f>
        <v>0</v>
      </c>
      <c r="X28" s="148">
        <f>+X15*1.78</f>
        <v>0</v>
      </c>
    </row>
    <row r="29" spans="1:24" ht="12.75">
      <c r="A29" s="18"/>
      <c r="C29" s="236"/>
      <c r="D29" s="239"/>
      <c r="F29" s="111"/>
      <c r="G29" s="118"/>
      <c r="H29" s="111"/>
      <c r="I29" s="115"/>
      <c r="J29" s="111"/>
      <c r="L29" s="111"/>
      <c r="N29" s="111"/>
      <c r="P29" s="111"/>
      <c r="R29" s="111"/>
      <c r="T29" s="111"/>
      <c r="V29" s="111"/>
      <c r="X29" s="111"/>
    </row>
    <row r="30" spans="1:24" ht="12.75">
      <c r="A30" s="8" t="s">
        <v>138</v>
      </c>
      <c r="C30" s="236"/>
      <c r="D30" s="239"/>
      <c r="F30" s="111"/>
      <c r="G30" s="118"/>
      <c r="H30" s="111"/>
      <c r="I30" s="115"/>
      <c r="J30" s="111"/>
      <c r="L30" s="111"/>
      <c r="N30" s="111"/>
      <c r="P30" s="111"/>
      <c r="R30" s="111"/>
      <c r="T30" s="111"/>
      <c r="V30" s="111"/>
      <c r="X30" s="111"/>
    </row>
    <row r="31" spans="1:24" ht="12.75">
      <c r="A31" s="8" t="s">
        <v>136</v>
      </c>
      <c r="C31" s="259">
        <f>IF(C$28&gt;0,SUM(C17),0)</f>
        <v>38</v>
      </c>
      <c r="D31" s="244">
        <f>IF(D$28&gt;0,SUM(D17),0)</f>
        <v>0</v>
      </c>
      <c r="F31" s="117">
        <f>IF(F$28&gt;0,SUM(F17),0)</f>
        <v>0</v>
      </c>
      <c r="G31" s="118"/>
      <c r="H31" s="117">
        <f>IF(H$28&gt;0,SUM(H17),0)</f>
        <v>0</v>
      </c>
      <c r="I31" s="115"/>
      <c r="J31" s="117">
        <f>IF(J$28&gt;0,SUM(J17),0)</f>
        <v>0</v>
      </c>
      <c r="L31" s="117">
        <f>IF(L$28&gt;0,SUM(L17),0)</f>
        <v>0</v>
      </c>
      <c r="N31" s="117">
        <f>IF(N$28&gt;0,SUM(N17),0)</f>
        <v>0</v>
      </c>
      <c r="P31" s="117">
        <f>IF(P$28&gt;0,SUM(P17),0)</f>
        <v>0</v>
      </c>
      <c r="R31" s="117">
        <f>IF(R$28&gt;0,SUM(R17),0)</f>
        <v>0</v>
      </c>
      <c r="T31" s="117">
        <f>IF(T$28&gt;0,SUM(T17),0)</f>
        <v>0</v>
      </c>
      <c r="V31" s="117">
        <f>IF(V$28&gt;0,SUM(V17),0)</f>
        <v>0</v>
      </c>
      <c r="X31" s="117">
        <f>IF(X$28&gt;0,SUM(X17),0)</f>
        <v>0</v>
      </c>
    </row>
    <row r="32" spans="1:24" ht="12.75">
      <c r="A32" s="8" t="s">
        <v>137</v>
      </c>
      <c r="C32" s="259">
        <f>IF(C28&gt;0,ROUND('Expense Summary'!D$16/'Expense Summary'!D$31,0),0)</f>
        <v>6</v>
      </c>
      <c r="D32" s="244">
        <f>IF(D28&gt;0,ROUND('Expense Summary'!E$16/'Expense Summary'!E$31,0),0)</f>
        <v>0</v>
      </c>
      <c r="F32" s="117">
        <f>IF(F28&gt;0,ROUND('Expense Summary'!I$16/'Expense Summary'!I$31,0),0)</f>
        <v>0</v>
      </c>
      <c r="G32" s="118"/>
      <c r="H32" s="117">
        <f>IF(H28&gt;0,ROUND('Expense Summary'!K$16/'Expense Summary'!K$31,0),0)</f>
        <v>0</v>
      </c>
      <c r="I32" s="115"/>
      <c r="J32" s="117">
        <f>IF(J28&gt;0,ROUND('Expense Summary'!M$16/'Expense Summary'!M$31,0),0)</f>
        <v>0</v>
      </c>
      <c r="L32" s="117">
        <f>IF(L28&gt;0,ROUND('Expense Summary'!O$16/'Expense Summary'!O$31,0),0)</f>
        <v>0</v>
      </c>
      <c r="N32" s="117">
        <f>IF(N28&gt;0,ROUND('Expense Summary'!Q$16/'Expense Summary'!Q$31,0),0)</f>
        <v>0</v>
      </c>
      <c r="P32" s="117">
        <f>IF(P28&gt;0,ROUND('Expense Summary'!S$16/'Expense Summary'!S$31,0),0)</f>
        <v>0</v>
      </c>
      <c r="R32" s="117">
        <f>IF(R28&gt;0,ROUND('Expense Summary'!U$16/'Expense Summary'!U$31,0),0)</f>
        <v>0</v>
      </c>
      <c r="T32" s="117">
        <f>IF(T28&gt;0,ROUND('Expense Summary'!W$16/'Expense Summary'!W$31,0),0)</f>
        <v>0</v>
      </c>
      <c r="V32" s="117">
        <f>IF(V28&gt;0,ROUND('Expense Summary'!Y$16/'Expense Summary'!Y$31,0),0)</f>
        <v>0</v>
      </c>
      <c r="X32" s="117">
        <f>IF(X28&gt;0,ROUND('Expense Summary'!AA$16/'Expense Summary'!AA$31,0),0)</f>
        <v>0</v>
      </c>
    </row>
    <row r="33" spans="1:24" ht="12.75">
      <c r="A33" s="8" t="s">
        <v>139</v>
      </c>
      <c r="C33" s="259">
        <f>C28-C31-C32-C34</f>
        <v>28.5</v>
      </c>
      <c r="D33" s="244">
        <f>D28-D31-D32-D34</f>
        <v>0</v>
      </c>
      <c r="F33" s="117">
        <f>F28-F31-F32-F34</f>
        <v>0</v>
      </c>
      <c r="G33" s="118"/>
      <c r="H33" s="117">
        <f>H28-H31-H32-H34</f>
        <v>0</v>
      </c>
      <c r="I33" s="115"/>
      <c r="J33" s="117">
        <f>J28-J31-J32-J34</f>
        <v>0</v>
      </c>
      <c r="L33" s="117">
        <f>L28-L31-L32-L34</f>
        <v>0</v>
      </c>
      <c r="N33" s="117">
        <f>N28-N31-N32-N34</f>
        <v>0</v>
      </c>
      <c r="P33" s="117">
        <f>P28-P31-P32-P34</f>
        <v>0</v>
      </c>
      <c r="R33" s="117">
        <f>R28-R31-R32-R34</f>
        <v>0</v>
      </c>
      <c r="T33" s="117">
        <f>T28-T31-T32-T34</f>
        <v>0</v>
      </c>
      <c r="V33" s="117">
        <f>V28-V31-V32-V34</f>
        <v>0</v>
      </c>
      <c r="X33" s="117">
        <f>X28-X31-X32-X34</f>
        <v>0</v>
      </c>
    </row>
    <row r="34" spans="1:24" ht="12.75">
      <c r="A34" s="8" t="s">
        <v>149</v>
      </c>
      <c r="C34" s="259">
        <f>IF(C$28&gt;0,C$15*0.625,0)</f>
        <v>27.5</v>
      </c>
      <c r="D34" s="244">
        <f>IF(D$28&gt;0,D$15*0.625,0)</f>
        <v>0</v>
      </c>
      <c r="F34" s="117">
        <f>IF(F$28&gt;0,F$15*0.78,0)</f>
        <v>0</v>
      </c>
      <c r="G34" s="118"/>
      <c r="H34" s="117">
        <f>IF(H$28&gt;0,H$15*0.78,0)</f>
        <v>0</v>
      </c>
      <c r="I34" s="115"/>
      <c r="J34" s="117">
        <f>IF(J$28&gt;0,J$15*0.78,0)</f>
        <v>0</v>
      </c>
      <c r="L34" s="117">
        <f>IF(L$28&gt;0,L$15*0.78,0)</f>
        <v>0</v>
      </c>
      <c r="N34" s="117">
        <f>IF(N$28&gt;0,N$15*0.78,0)</f>
        <v>0</v>
      </c>
      <c r="P34" s="117">
        <f>IF(P$28&gt;0,P$15*0.78,0)</f>
        <v>0</v>
      </c>
      <c r="R34" s="117">
        <f>IF(R$28&gt;0,R$15*0.78,0)</f>
        <v>0</v>
      </c>
      <c r="T34" s="117">
        <f>IF(T$28&gt;0,T$15*0.78,0)</f>
        <v>0</v>
      </c>
      <c r="V34" s="117">
        <f>IF(V$28&gt;0,V$15*0.78,0)</f>
        <v>0</v>
      </c>
      <c r="X34" s="117">
        <f>IF(X$28&gt;0,X$15*0.78,0)</f>
        <v>0</v>
      </c>
    </row>
    <row r="35" spans="3:10" ht="12.75">
      <c r="C35" s="260"/>
      <c r="D35" s="261"/>
      <c r="F35" s="114"/>
      <c r="G35" s="115"/>
      <c r="H35" s="114"/>
      <c r="I35" s="115"/>
      <c r="J35" s="114"/>
    </row>
    <row r="36" ht="12.75">
      <c r="F36" s="2"/>
    </row>
  </sheetData>
  <sheetProtection password="CFCA" sheet="1" objects="1" scenarios="1"/>
  <mergeCells count="14">
    <mergeCell ref="V8:V9"/>
    <mergeCell ref="J8:J9"/>
    <mergeCell ref="L8:L9"/>
    <mergeCell ref="N8:N9"/>
    <mergeCell ref="A3:X3"/>
    <mergeCell ref="A4:X4"/>
    <mergeCell ref="A5:X5"/>
    <mergeCell ref="P8:P9"/>
    <mergeCell ref="R8:R9"/>
    <mergeCell ref="T8:T9"/>
    <mergeCell ref="X8:X9"/>
    <mergeCell ref="C8:D8"/>
    <mergeCell ref="F8:F9"/>
    <mergeCell ref="H8:H9"/>
  </mergeCells>
  <printOptions gridLines="1"/>
  <pageMargins left="0.5" right="0.5" top="0.75" bottom="1" header="0.5" footer="0.5"/>
  <pageSetup fitToHeight="1" fitToWidth="1" horizontalDpi="600" verticalDpi="600" orientation="landscape" paperSize="5" scale="76" r:id="rId1"/>
  <headerFooter alignWithMargins="0">
    <oddHeader>&amp;R&amp;"Arial,Bold"
</oddHeader>
    <oddFooter>&amp;LPrinted:&amp;D&amp;C&amp;F
&amp;A&amp;R&amp;"Tahoma,Regular"&amp;9 10 Services FY 2023
Service Center Rate Cal Worksheet
Revised 4/28/22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AH43"/>
  <sheetViews>
    <sheetView zoomScalePageLayoutView="0" workbookViewId="0" topLeftCell="A1">
      <selection activeCell="A4" sqref="A4:AB4"/>
    </sheetView>
  </sheetViews>
  <sheetFormatPr defaultColWidth="9.140625" defaultRowHeight="12.75"/>
  <cols>
    <col min="1" max="1" width="38.8515625" style="0" customWidth="1"/>
    <col min="2" max="2" width="11.140625" style="0" customWidth="1"/>
    <col min="3" max="3" width="10.8515625" style="0" bestFit="1" customWidth="1"/>
    <col min="4" max="6" width="13.140625" style="0" hidden="1" customWidth="1"/>
    <col min="7" max="7" width="2.7109375" style="0" customWidth="1"/>
    <col min="8" max="8" width="12.7109375" style="0" customWidth="1"/>
    <col min="9" max="9" width="3.7109375" style="0" customWidth="1"/>
    <col min="10" max="10" width="12.7109375" style="0" customWidth="1"/>
    <col min="11" max="11" width="3.7109375" style="0" customWidth="1"/>
    <col min="12" max="12" width="12.7109375" style="0" customWidth="1"/>
    <col min="13" max="13" width="3.7109375" style="0" customWidth="1"/>
    <col min="14" max="14" width="12.7109375" style="0" customWidth="1"/>
    <col min="15" max="15" width="3.7109375" style="0" customWidth="1"/>
    <col min="16" max="16" width="12.7109375" style="0" customWidth="1"/>
    <col min="17" max="17" width="3.7109375" style="0" customWidth="1"/>
    <col min="18" max="18" width="12.7109375" style="0" customWidth="1"/>
    <col min="19" max="19" width="3.7109375" style="0" customWidth="1"/>
    <col min="20" max="20" width="12.7109375" style="0" customWidth="1"/>
    <col min="21" max="21" width="3.7109375" style="0" customWidth="1"/>
    <col min="22" max="22" width="12.7109375" style="0" customWidth="1"/>
    <col min="23" max="23" width="3.7109375" style="0" customWidth="1"/>
    <col min="24" max="24" width="12.7109375" style="0" customWidth="1"/>
    <col min="25" max="25" width="3.7109375" style="0" customWidth="1"/>
    <col min="26" max="26" width="12.7109375" style="0" customWidth="1"/>
    <col min="27" max="27" width="3.7109375" style="0" customWidth="1"/>
    <col min="28" max="28" width="13.140625" style="0" bestFit="1" customWidth="1"/>
    <col min="29" max="30" width="6.28125" style="0" customWidth="1"/>
    <col min="31" max="31" width="18.421875" style="0" customWidth="1"/>
  </cols>
  <sheetData>
    <row r="1" spans="1:14" ht="15">
      <c r="A1" s="93" t="s">
        <v>143</v>
      </c>
      <c r="B1" s="298">
        <f>'Salary and Wage'!B1</f>
        <v>0</v>
      </c>
      <c r="C1" s="281"/>
      <c r="D1" s="281"/>
      <c r="E1" s="295"/>
      <c r="F1" s="295"/>
      <c r="G1" s="295"/>
      <c r="H1" s="295"/>
      <c r="L1" s="296" t="s">
        <v>142</v>
      </c>
      <c r="N1" s="297">
        <f>'Salary and Wage'!F1</f>
        <v>0</v>
      </c>
    </row>
    <row r="2" spans="1:6" ht="15">
      <c r="A2" s="93"/>
      <c r="B2" s="293"/>
      <c r="C2" s="293"/>
      <c r="D2" s="293"/>
      <c r="E2" s="97"/>
      <c r="F2" s="292"/>
    </row>
    <row r="4" spans="1:34" s="8" customFormat="1" ht="31.5">
      <c r="A4" s="383" t="s">
        <v>146</v>
      </c>
      <c r="B4" s="383"/>
      <c r="C4" s="383"/>
      <c r="D4" s="383"/>
      <c r="E4" s="383"/>
      <c r="F4" s="383"/>
      <c r="G4" s="383"/>
      <c r="H4" s="383"/>
      <c r="I4" s="383"/>
      <c r="J4" s="383"/>
      <c r="K4" s="383"/>
      <c r="L4" s="383"/>
      <c r="M4" s="383"/>
      <c r="N4" s="383"/>
      <c r="O4" s="383"/>
      <c r="P4" s="383"/>
      <c r="Q4" s="383"/>
      <c r="R4" s="383"/>
      <c r="S4" s="383"/>
      <c r="T4" s="383"/>
      <c r="U4" s="383"/>
      <c r="V4" s="383"/>
      <c r="W4" s="383"/>
      <c r="X4" s="383"/>
      <c r="Y4" s="383"/>
      <c r="Z4" s="383"/>
      <c r="AA4" s="383"/>
      <c r="AB4" s="383"/>
      <c r="AC4" s="20"/>
      <c r="AD4" s="20"/>
      <c r="AE4" s="20"/>
      <c r="AF4" s="20"/>
      <c r="AG4" s="20"/>
      <c r="AH4" s="20"/>
    </row>
    <row r="5" spans="1:34" s="23" customFormat="1" ht="17.25">
      <c r="A5" s="384" t="s">
        <v>125</v>
      </c>
      <c r="B5" s="384"/>
      <c r="C5" s="384"/>
      <c r="D5" s="384"/>
      <c r="E5" s="384"/>
      <c r="F5" s="384"/>
      <c r="G5" s="384"/>
      <c r="H5" s="384"/>
      <c r="I5" s="384"/>
      <c r="J5" s="384"/>
      <c r="K5" s="384"/>
      <c r="L5" s="384"/>
      <c r="M5" s="384"/>
      <c r="N5" s="384"/>
      <c r="O5" s="384"/>
      <c r="P5" s="384"/>
      <c r="Q5" s="384"/>
      <c r="R5" s="384"/>
      <c r="S5" s="384"/>
      <c r="T5" s="384"/>
      <c r="U5" s="384"/>
      <c r="V5" s="384"/>
      <c r="W5" s="384"/>
      <c r="X5" s="384"/>
      <c r="Y5" s="384"/>
      <c r="Z5" s="384"/>
      <c r="AA5" s="384"/>
      <c r="AB5" s="384"/>
      <c r="AC5" s="22"/>
      <c r="AD5" s="22"/>
      <c r="AE5" s="22"/>
      <c r="AF5" s="22"/>
      <c r="AG5" s="22"/>
      <c r="AH5" s="22"/>
    </row>
    <row r="6" spans="1:34" s="23" customFormat="1" ht="17.25">
      <c r="A6" s="22"/>
      <c r="B6" s="22"/>
      <c r="C6" s="22"/>
      <c r="D6" s="22"/>
      <c r="E6" s="22"/>
      <c r="F6" s="22"/>
      <c r="G6" s="22"/>
      <c r="I6" s="284"/>
      <c r="K6" s="284"/>
      <c r="L6" s="284"/>
      <c r="M6" s="384" t="s">
        <v>210</v>
      </c>
      <c r="N6" s="384"/>
      <c r="O6" s="384"/>
      <c r="P6" s="284"/>
      <c r="Q6" s="22"/>
      <c r="R6" s="22"/>
      <c r="S6" s="22"/>
      <c r="T6" s="22"/>
      <c r="U6" s="22"/>
      <c r="V6" s="22"/>
      <c r="W6" s="22"/>
      <c r="X6" s="22"/>
      <c r="Y6" s="22"/>
      <c r="Z6" s="22"/>
      <c r="AA6" s="22"/>
      <c r="AB6" s="22"/>
      <c r="AC6" s="22"/>
      <c r="AD6" s="22"/>
      <c r="AE6" s="22"/>
      <c r="AF6" s="22"/>
      <c r="AG6" s="22"/>
      <c r="AH6" s="22"/>
    </row>
    <row r="7" spans="1:34" s="23" customFormat="1" ht="17.25">
      <c r="A7" s="22"/>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row>
    <row r="8" spans="1:34" s="23" customFormat="1" ht="17.25">
      <c r="A8" s="22"/>
      <c r="B8" s="22"/>
      <c r="C8" s="22"/>
      <c r="D8" s="22"/>
      <c r="E8" s="22"/>
      <c r="F8" s="22"/>
      <c r="G8" s="22"/>
      <c r="H8" s="105" t="s">
        <v>55</v>
      </c>
      <c r="I8" s="227"/>
      <c r="J8" s="105" t="s">
        <v>58</v>
      </c>
      <c r="K8" s="64"/>
      <c r="L8" s="105" t="s">
        <v>155</v>
      </c>
      <c r="M8" s="171"/>
      <c r="N8" s="105" t="s">
        <v>179</v>
      </c>
      <c r="O8" s="171"/>
      <c r="P8" s="105" t="s">
        <v>181</v>
      </c>
      <c r="Q8" s="171"/>
      <c r="R8" s="105" t="s">
        <v>170</v>
      </c>
      <c r="S8" s="171"/>
      <c r="T8" s="105" t="s">
        <v>171</v>
      </c>
      <c r="U8" s="171"/>
      <c r="V8" s="105" t="s">
        <v>172</v>
      </c>
      <c r="W8" s="171"/>
      <c r="X8" s="105" t="s">
        <v>173</v>
      </c>
      <c r="Y8" s="171"/>
      <c r="Z8" s="105" t="s">
        <v>174</v>
      </c>
      <c r="AA8" s="22"/>
      <c r="AB8" s="22"/>
      <c r="AC8" s="22"/>
      <c r="AD8" s="22"/>
      <c r="AE8" s="22"/>
      <c r="AF8" s="22"/>
      <c r="AG8" s="22"/>
      <c r="AH8" s="22"/>
    </row>
    <row r="9" spans="2:34" s="23" customFormat="1" ht="19.5" customHeight="1">
      <c r="B9" s="22"/>
      <c r="C9" s="22"/>
      <c r="D9" s="418" t="s">
        <v>81</v>
      </c>
      <c r="E9" s="419"/>
      <c r="F9" s="420"/>
      <c r="G9" s="22"/>
      <c r="H9" s="416">
        <f>'Forecasted Usage'!B14</f>
        <v>0</v>
      </c>
      <c r="I9" s="227"/>
      <c r="J9" s="416">
        <f>'Forecasted Usage'!B15</f>
        <v>0</v>
      </c>
      <c r="K9" s="227"/>
      <c r="L9" s="416">
        <f>'Forecasted Usage'!B16</f>
        <v>0</v>
      </c>
      <c r="M9" s="227"/>
      <c r="N9" s="416">
        <f>'Forecasted Usage'!B17</f>
        <v>0</v>
      </c>
      <c r="O9" s="227"/>
      <c r="P9" s="416">
        <f>'Forecasted Usage'!B18</f>
        <v>0</v>
      </c>
      <c r="Q9" s="227"/>
      <c r="R9" s="416">
        <f>'Forecasted Usage'!B19</f>
        <v>0</v>
      </c>
      <c r="S9" s="227"/>
      <c r="T9" s="416">
        <f>'Forecasted Usage'!B20</f>
        <v>0</v>
      </c>
      <c r="U9" s="227"/>
      <c r="V9" s="416">
        <f>'Forecasted Usage'!B21</f>
        <v>0</v>
      </c>
      <c r="W9" s="227"/>
      <c r="X9" s="416">
        <f>'Forecasted Usage'!B22</f>
        <v>0</v>
      </c>
      <c r="Y9" s="227"/>
      <c r="Z9" s="416">
        <f>'Forecasted Usage'!B23</f>
        <v>0</v>
      </c>
      <c r="AA9" s="22"/>
      <c r="AB9" s="22"/>
      <c r="AC9" s="22"/>
      <c r="AD9" s="22"/>
      <c r="AE9" s="22"/>
      <c r="AF9" s="22"/>
      <c r="AG9" s="22"/>
      <c r="AH9" s="22"/>
    </row>
    <row r="10" spans="1:31" s="8" customFormat="1" ht="19.5" customHeight="1">
      <c r="A10" s="9"/>
      <c r="B10" s="17"/>
      <c r="C10" s="17"/>
      <c r="D10" s="200" t="s">
        <v>55</v>
      </c>
      <c r="E10" s="171" t="s">
        <v>58</v>
      </c>
      <c r="F10" s="204" t="s">
        <v>0</v>
      </c>
      <c r="G10" s="64"/>
      <c r="H10" s="417"/>
      <c r="I10" s="227"/>
      <c r="J10" s="417"/>
      <c r="K10" s="227"/>
      <c r="L10" s="417"/>
      <c r="M10" s="227"/>
      <c r="N10" s="417"/>
      <c r="O10" s="227"/>
      <c r="P10" s="417"/>
      <c r="Q10" s="227"/>
      <c r="R10" s="417"/>
      <c r="S10" s="227"/>
      <c r="T10" s="417"/>
      <c r="U10" s="227"/>
      <c r="V10" s="417"/>
      <c r="W10" s="227"/>
      <c r="X10" s="417"/>
      <c r="Y10" s="227"/>
      <c r="Z10" s="417"/>
      <c r="AA10" s="64"/>
      <c r="AB10" s="105" t="s">
        <v>0</v>
      </c>
      <c r="AC10" s="61"/>
      <c r="AD10" s="62"/>
      <c r="AE10" s="9"/>
    </row>
    <row r="11" spans="1:31" s="8" customFormat="1" ht="13.5">
      <c r="A11" s="65" t="s">
        <v>126</v>
      </c>
      <c r="B11" s="17"/>
      <c r="C11" s="17"/>
      <c r="D11" s="201"/>
      <c r="E11" s="17"/>
      <c r="F11" s="205"/>
      <c r="G11" s="61"/>
      <c r="H11" s="17"/>
      <c r="I11" s="61"/>
      <c r="J11" s="17"/>
      <c r="K11" s="61"/>
      <c r="L11" s="17"/>
      <c r="M11" s="61"/>
      <c r="N11" s="17"/>
      <c r="O11" s="61"/>
      <c r="P11" s="17"/>
      <c r="Q11" s="61"/>
      <c r="R11" s="17"/>
      <c r="S11" s="61"/>
      <c r="T11" s="17"/>
      <c r="U11" s="61"/>
      <c r="V11" s="17"/>
      <c r="W11" s="61"/>
      <c r="X11" s="17"/>
      <c r="Y11" s="17"/>
      <c r="Z11" s="17"/>
      <c r="AA11" s="61"/>
      <c r="AB11" s="17"/>
      <c r="AC11" s="61"/>
      <c r="AD11" s="62"/>
      <c r="AE11" s="9"/>
    </row>
    <row r="12" spans="1:31" s="18" customFormat="1" ht="12.75">
      <c r="A12" s="9" t="s">
        <v>199</v>
      </c>
      <c r="B12" s="54"/>
      <c r="C12" s="54"/>
      <c r="D12" s="236">
        <f>SUM('Proposed Rate(s)'!C$15)</f>
        <v>44</v>
      </c>
      <c r="E12" s="111">
        <f>SUM('Proposed Rate(s)'!D$15)</f>
        <v>54</v>
      </c>
      <c r="F12" s="239"/>
      <c r="G12" s="56"/>
      <c r="H12" s="111">
        <f>SUM('Proposed Rate(s)'!F$15)</f>
        <v>0</v>
      </c>
      <c r="I12" s="125"/>
      <c r="J12" s="111">
        <f>SUM('Proposed Rate(s)'!H$15)</f>
        <v>0</v>
      </c>
      <c r="K12" s="125"/>
      <c r="L12" s="111">
        <f>SUM('Proposed Rate(s)'!J$15)</f>
        <v>0</v>
      </c>
      <c r="M12" s="56"/>
      <c r="N12" s="111">
        <f>SUM('Proposed Rate(s)'!L$15)</f>
        <v>0</v>
      </c>
      <c r="O12" s="56"/>
      <c r="P12" s="111">
        <f>SUM('Proposed Rate(s)'!N$15)</f>
        <v>0</v>
      </c>
      <c r="Q12" s="56"/>
      <c r="R12" s="111">
        <f>SUM('Proposed Rate(s)'!P$15)</f>
        <v>0</v>
      </c>
      <c r="S12" s="56"/>
      <c r="T12" s="111">
        <f>SUM('Proposed Rate(s)'!R$15)</f>
        <v>0</v>
      </c>
      <c r="U12" s="56"/>
      <c r="V12" s="111">
        <f>SUM('Proposed Rate(s)'!T$15)</f>
        <v>0</v>
      </c>
      <c r="W12" s="56"/>
      <c r="X12" s="111">
        <f>SUM('Proposed Rate(s)'!V$15)</f>
        <v>0</v>
      </c>
      <c r="Y12" s="111"/>
      <c r="Z12" s="111">
        <f>SUM('Proposed Rate(s)'!X$15)</f>
        <v>0</v>
      </c>
      <c r="AA12" s="56"/>
      <c r="AB12" s="74"/>
      <c r="AC12" s="56"/>
      <c r="AD12" s="63"/>
      <c r="AE12" s="59"/>
    </row>
    <row r="13" spans="1:31" s="18" customFormat="1" ht="12.75">
      <c r="A13" s="9" t="s">
        <v>200</v>
      </c>
      <c r="B13" s="54"/>
      <c r="C13" s="54"/>
      <c r="D13" s="236">
        <f>SUM('Proposed Rate(s)'!C$20)</f>
        <v>72</v>
      </c>
      <c r="E13" s="111">
        <f>SUM('Proposed Rate(s)'!D$20)</f>
        <v>88</v>
      </c>
      <c r="F13" s="239"/>
      <c r="G13" s="56"/>
      <c r="H13" s="111">
        <f>SUM('Proposed Rate(s)'!F$20)</f>
        <v>0</v>
      </c>
      <c r="I13" s="125"/>
      <c r="J13" s="111">
        <f>SUM('Proposed Rate(s)'!H$20)</f>
        <v>0</v>
      </c>
      <c r="K13" s="125"/>
      <c r="L13" s="111">
        <f>SUM('Proposed Rate(s)'!J$20)</f>
        <v>0</v>
      </c>
      <c r="M13" s="56"/>
      <c r="N13" s="111">
        <f>SUM('Proposed Rate(s)'!L$20)</f>
        <v>0</v>
      </c>
      <c r="O13" s="56"/>
      <c r="P13" s="111">
        <f>SUM('Proposed Rate(s)'!N$20)</f>
        <v>0</v>
      </c>
      <c r="Q13" s="56"/>
      <c r="R13" s="111">
        <f>SUM('Proposed Rate(s)'!P$20)</f>
        <v>0</v>
      </c>
      <c r="S13" s="56"/>
      <c r="T13" s="111">
        <f>SUM('Proposed Rate(s)'!R$20)</f>
        <v>0</v>
      </c>
      <c r="U13" s="56"/>
      <c r="V13" s="111">
        <f>SUM('Proposed Rate(s)'!T$20)</f>
        <v>0</v>
      </c>
      <c r="W13" s="56"/>
      <c r="X13" s="111">
        <f>SUM('Proposed Rate(s)'!V$20)</f>
        <v>0</v>
      </c>
      <c r="Y13" s="111"/>
      <c r="Z13" s="111">
        <f>SUM('Proposed Rate(s)'!X$20)</f>
        <v>0</v>
      </c>
      <c r="AA13" s="56"/>
      <c r="AB13" s="74"/>
      <c r="AC13" s="56"/>
      <c r="AD13" s="63"/>
      <c r="AE13" s="59"/>
    </row>
    <row r="14" spans="1:31" s="18" customFormat="1" ht="12.75">
      <c r="A14" s="9" t="s">
        <v>201</v>
      </c>
      <c r="B14" s="54"/>
      <c r="C14" s="54"/>
      <c r="D14" s="236">
        <f>SUM('Proposed Rate(s)'!C$28)</f>
        <v>100</v>
      </c>
      <c r="E14" s="111">
        <f>SUM('Proposed Rate(s)'!D$28)</f>
        <v>0</v>
      </c>
      <c r="F14" s="239"/>
      <c r="G14" s="56"/>
      <c r="H14" s="111">
        <f>SUM('Proposed Rate(s)'!F$28)</f>
        <v>0</v>
      </c>
      <c r="I14" s="125"/>
      <c r="J14" s="111">
        <f>SUM('Proposed Rate(s)'!H$28)</f>
        <v>0</v>
      </c>
      <c r="K14" s="125"/>
      <c r="L14" s="111">
        <f>SUM('Proposed Rate(s)'!J$28)</f>
        <v>0</v>
      </c>
      <c r="M14" s="56"/>
      <c r="N14" s="111">
        <f>SUM('Proposed Rate(s)'!L$28)</f>
        <v>0</v>
      </c>
      <c r="O14" s="56"/>
      <c r="P14" s="111">
        <f>SUM('Proposed Rate(s)'!N$28)</f>
        <v>0</v>
      </c>
      <c r="Q14" s="56"/>
      <c r="R14" s="111">
        <f>SUM('Proposed Rate(s)'!P$28)</f>
        <v>0</v>
      </c>
      <c r="S14" s="56"/>
      <c r="T14" s="111">
        <f>SUM('Proposed Rate(s)'!R$28)</f>
        <v>0</v>
      </c>
      <c r="U14" s="56"/>
      <c r="V14" s="111">
        <f>SUM('Proposed Rate(s)'!T$28)</f>
        <v>0</v>
      </c>
      <c r="W14" s="56"/>
      <c r="X14" s="111">
        <f>SUM('Proposed Rate(s)'!V$28)</f>
        <v>0</v>
      </c>
      <c r="Y14" s="111"/>
      <c r="Z14" s="111">
        <f>SUM('Proposed Rate(s)'!X$28)</f>
        <v>0</v>
      </c>
      <c r="AA14" s="56"/>
      <c r="AB14" s="74"/>
      <c r="AC14" s="56"/>
      <c r="AD14" s="63"/>
      <c r="AE14" s="59"/>
    </row>
    <row r="15" spans="1:31" s="8" customFormat="1" ht="12.75">
      <c r="A15" s="9"/>
      <c r="B15" s="17"/>
      <c r="C15" s="17"/>
      <c r="D15" s="249"/>
      <c r="E15" s="116"/>
      <c r="F15" s="258"/>
      <c r="G15" s="70"/>
      <c r="H15" s="69"/>
      <c r="I15" s="70"/>
      <c r="J15" s="69"/>
      <c r="K15" s="70"/>
      <c r="L15" s="69"/>
      <c r="M15" s="70"/>
      <c r="N15" s="69"/>
      <c r="O15" s="70"/>
      <c r="P15" s="69"/>
      <c r="Q15" s="70"/>
      <c r="R15" s="69"/>
      <c r="S15" s="70"/>
      <c r="T15" s="69"/>
      <c r="U15" s="70"/>
      <c r="V15" s="69"/>
      <c r="W15" s="70"/>
      <c r="X15" s="69"/>
      <c r="Y15" s="69"/>
      <c r="Z15" s="69"/>
      <c r="AA15" s="70"/>
      <c r="AB15" s="91"/>
      <c r="AC15" s="70"/>
      <c r="AD15" s="63"/>
      <c r="AE15" s="9"/>
    </row>
    <row r="16" spans="1:31" s="8" customFormat="1" ht="13.5">
      <c r="A16" s="71" t="s">
        <v>84</v>
      </c>
      <c r="B16" s="17"/>
      <c r="C16" s="17"/>
      <c r="D16" s="236"/>
      <c r="E16" s="111"/>
      <c r="F16" s="239"/>
      <c r="G16" s="56"/>
      <c r="H16" s="55"/>
      <c r="I16" s="56"/>
      <c r="J16" s="55"/>
      <c r="K16" s="56"/>
      <c r="L16" s="55"/>
      <c r="M16" s="56"/>
      <c r="N16" s="55"/>
      <c r="O16" s="56"/>
      <c r="P16" s="55"/>
      <c r="Q16" s="56"/>
      <c r="R16" s="55"/>
      <c r="S16" s="56"/>
      <c r="T16" s="55"/>
      <c r="U16" s="56"/>
      <c r="V16" s="55"/>
      <c r="W16" s="56"/>
      <c r="X16" s="55"/>
      <c r="Y16" s="55"/>
      <c r="Z16" s="55"/>
      <c r="AA16" s="56"/>
      <c r="AB16" s="74"/>
      <c r="AC16" s="70"/>
      <c r="AD16" s="63"/>
      <c r="AE16" s="9"/>
    </row>
    <row r="17" spans="1:31" s="8" customFormat="1" ht="12.75">
      <c r="A17" s="9" t="s">
        <v>131</v>
      </c>
      <c r="B17" s="17"/>
      <c r="C17" s="17"/>
      <c r="D17" s="236">
        <f>SUM('Forecasted Usage'!E12:H12)</f>
        <v>1300</v>
      </c>
      <c r="E17" s="111">
        <f>SUM('Forecasted Usage'!E13:H13)</f>
        <v>265</v>
      </c>
      <c r="F17" s="258"/>
      <c r="G17" s="70"/>
      <c r="H17" s="111">
        <f>SUM('Forecasted Usage'!E14:H14)</f>
        <v>0</v>
      </c>
      <c r="I17" s="108"/>
      <c r="J17" s="111">
        <f>SUM('Forecasted Usage'!E15:H15)</f>
        <v>0</v>
      </c>
      <c r="K17" s="108"/>
      <c r="L17" s="111">
        <f>SUM('Forecasted Usage'!E16:H16)</f>
        <v>0</v>
      </c>
      <c r="M17" s="108"/>
      <c r="N17" s="111">
        <f>SUM('Forecasted Usage'!E17:H17)</f>
        <v>0</v>
      </c>
      <c r="O17" s="108"/>
      <c r="P17" s="111">
        <f>SUM('Forecasted Usage'!E18:H18)</f>
        <v>0</v>
      </c>
      <c r="Q17" s="108"/>
      <c r="R17" s="111">
        <f>SUM('Forecasted Usage'!E19:H19)</f>
        <v>0</v>
      </c>
      <c r="S17" s="108"/>
      <c r="T17" s="111">
        <f>SUM('Forecasted Usage'!E20:H20)</f>
        <v>0</v>
      </c>
      <c r="U17" s="108"/>
      <c r="V17" s="111">
        <f>SUM('Forecasted Usage'!E21:H21)</f>
        <v>0</v>
      </c>
      <c r="W17" s="108"/>
      <c r="X17" s="111">
        <f>SUM('Forecasted Usage'!E22:H22)</f>
        <v>0</v>
      </c>
      <c r="Y17" s="111"/>
      <c r="Z17" s="111">
        <f>SUM('Forecasted Usage'!E23:H23)</f>
        <v>0</v>
      </c>
      <c r="AA17" s="70"/>
      <c r="AB17" s="91"/>
      <c r="AC17" s="70"/>
      <c r="AD17" s="63"/>
      <c r="AE17" s="9"/>
    </row>
    <row r="18" spans="1:31" s="8" customFormat="1" ht="12.75">
      <c r="A18" s="9" t="s">
        <v>130</v>
      </c>
      <c r="B18" s="17"/>
      <c r="C18" s="17"/>
      <c r="D18" s="236">
        <f>SUM('Forecasted Usage'!I12:M12)</f>
        <v>195</v>
      </c>
      <c r="E18" s="111">
        <f>SUM('Forecasted Usage'!I13:M13)</f>
        <v>35</v>
      </c>
      <c r="F18" s="239"/>
      <c r="G18" s="56"/>
      <c r="H18" s="111">
        <f>SUM('Forecasted Usage'!I14:M14)</f>
        <v>0</v>
      </c>
      <c r="I18" s="125"/>
      <c r="J18" s="111">
        <f>SUM('Forecasted Usage'!I15:M15)</f>
        <v>0</v>
      </c>
      <c r="K18" s="125"/>
      <c r="L18" s="111">
        <f>SUM('Forecasted Usage'!I16:M16)</f>
        <v>0</v>
      </c>
      <c r="M18" s="125"/>
      <c r="N18" s="111">
        <f>SUM('Forecasted Usage'!I17:M17)</f>
        <v>0</v>
      </c>
      <c r="O18" s="125"/>
      <c r="P18" s="111">
        <f>SUM('Forecasted Usage'!I18:M18)</f>
        <v>0</v>
      </c>
      <c r="Q18" s="125"/>
      <c r="R18" s="111">
        <f>SUM('Forecasted Usage'!I19:M19)</f>
        <v>0</v>
      </c>
      <c r="S18" s="125"/>
      <c r="T18" s="111">
        <f>SUM('Forecasted Usage'!I20:M20)</f>
        <v>0</v>
      </c>
      <c r="U18" s="125"/>
      <c r="V18" s="111">
        <f>SUM('Forecasted Usage'!I21:M21)</f>
        <v>0</v>
      </c>
      <c r="W18" s="125"/>
      <c r="X18" s="111">
        <f>SUM('Forecasted Usage'!I22:M22)</f>
        <v>0</v>
      </c>
      <c r="Y18" s="111"/>
      <c r="Z18" s="111">
        <f>SUM('Forecasted Usage'!I23:M23)</f>
        <v>0</v>
      </c>
      <c r="AA18" s="56"/>
      <c r="AB18" s="74"/>
      <c r="AC18" s="70"/>
      <c r="AD18" s="63"/>
      <c r="AE18" s="9"/>
    </row>
    <row r="19" spans="1:31" s="8" customFormat="1" ht="12.75">
      <c r="A19" s="9" t="s">
        <v>202</v>
      </c>
      <c r="B19" s="17"/>
      <c r="C19" s="17"/>
      <c r="D19" s="236">
        <f>SUM('Forecasted Usage'!N12)</f>
        <v>5</v>
      </c>
      <c r="E19" s="111">
        <f>SUM('Forecasted Usage'!N13)</f>
        <v>0</v>
      </c>
      <c r="F19" s="258"/>
      <c r="G19" s="70"/>
      <c r="H19" s="111">
        <f>SUM('Forecasted Usage'!N14)</f>
        <v>0</v>
      </c>
      <c r="I19" s="108"/>
      <c r="J19" s="111">
        <f>SUM('Forecasted Usage'!N15)</f>
        <v>0</v>
      </c>
      <c r="K19" s="108"/>
      <c r="L19" s="111">
        <f>SUM('Forecasted Usage'!N16)</f>
        <v>0</v>
      </c>
      <c r="M19" s="108"/>
      <c r="N19" s="111">
        <f>SUM('Forecasted Usage'!N17)</f>
        <v>0</v>
      </c>
      <c r="O19" s="108"/>
      <c r="P19" s="111">
        <f>SUM('Forecasted Usage'!N18)</f>
        <v>0</v>
      </c>
      <c r="Q19" s="108"/>
      <c r="R19" s="111">
        <f>SUM('Forecasted Usage'!N19)</f>
        <v>0</v>
      </c>
      <c r="S19" s="108"/>
      <c r="T19" s="111">
        <f>SUM('Forecasted Usage'!N20)</f>
        <v>0</v>
      </c>
      <c r="U19" s="108"/>
      <c r="V19" s="111">
        <f>SUM('Forecasted Usage'!N21)</f>
        <v>0</v>
      </c>
      <c r="W19" s="108"/>
      <c r="X19" s="111">
        <f>SUM('Forecasted Usage'!N22)</f>
        <v>0</v>
      </c>
      <c r="Y19" s="111"/>
      <c r="Z19" s="111">
        <f>SUM('Forecasted Usage'!N23)</f>
        <v>0</v>
      </c>
      <c r="AA19" s="70"/>
      <c r="AB19" s="91"/>
      <c r="AC19" s="70"/>
      <c r="AD19" s="63"/>
      <c r="AE19" s="9"/>
    </row>
    <row r="20" spans="1:31" s="8" customFormat="1" ht="12.75">
      <c r="A20" s="9"/>
      <c r="B20" s="17"/>
      <c r="C20" s="17"/>
      <c r="D20" s="236"/>
      <c r="E20" s="111"/>
      <c r="F20" s="258"/>
      <c r="G20" s="70"/>
      <c r="H20" s="55"/>
      <c r="I20" s="70"/>
      <c r="J20" s="55"/>
      <c r="K20" s="70"/>
      <c r="L20" s="55"/>
      <c r="M20" s="70"/>
      <c r="N20" s="55"/>
      <c r="O20" s="70"/>
      <c r="P20" s="55"/>
      <c r="Q20" s="70"/>
      <c r="R20" s="55"/>
      <c r="S20" s="70"/>
      <c r="T20" s="55"/>
      <c r="U20" s="70"/>
      <c r="V20" s="55"/>
      <c r="W20" s="70"/>
      <c r="X20" s="55"/>
      <c r="Y20" s="55"/>
      <c r="Z20" s="55"/>
      <c r="AA20" s="70"/>
      <c r="AB20" s="91"/>
      <c r="AC20" s="70"/>
      <c r="AD20" s="63"/>
      <c r="AE20" s="9"/>
    </row>
    <row r="21" spans="1:31" s="8" customFormat="1" ht="12.75">
      <c r="A21" s="9" t="s">
        <v>129</v>
      </c>
      <c r="B21" s="17"/>
      <c r="C21" s="17"/>
      <c r="D21" s="236">
        <f>SUM(D15:D20)</f>
        <v>1500</v>
      </c>
      <c r="E21" s="111">
        <f>SUM(E15:E20)</f>
        <v>300</v>
      </c>
      <c r="F21" s="239"/>
      <c r="G21" s="70"/>
      <c r="H21" s="120">
        <f>SUM(H15:H20)</f>
        <v>0</v>
      </c>
      <c r="I21" s="108"/>
      <c r="J21" s="120">
        <f>SUM(J15:J20)</f>
        <v>0</v>
      </c>
      <c r="K21" s="108"/>
      <c r="L21" s="120">
        <f>SUM(L15:L20)</f>
        <v>0</v>
      </c>
      <c r="M21" s="70"/>
      <c r="N21" s="120">
        <f>SUM(N15:N20)</f>
        <v>0</v>
      </c>
      <c r="O21" s="70"/>
      <c r="P21" s="120">
        <f>SUM(P15:P20)</f>
        <v>0</v>
      </c>
      <c r="Q21" s="70"/>
      <c r="R21" s="120">
        <f>SUM(R15:R20)</f>
        <v>0</v>
      </c>
      <c r="S21" s="70"/>
      <c r="T21" s="120">
        <f>SUM(T15:T20)</f>
        <v>0</v>
      </c>
      <c r="U21" s="70"/>
      <c r="V21" s="120">
        <f>SUM(V15:V20)</f>
        <v>0</v>
      </c>
      <c r="W21" s="70"/>
      <c r="X21" s="120">
        <f>SUM(X15:X20)</f>
        <v>0</v>
      </c>
      <c r="Y21" s="120"/>
      <c r="Z21" s="120">
        <f>SUM(Z15:Z20)</f>
        <v>0</v>
      </c>
      <c r="AA21" s="70"/>
      <c r="AB21" s="91"/>
      <c r="AC21" s="70"/>
      <c r="AD21" s="63"/>
      <c r="AE21" s="9"/>
    </row>
    <row r="22" spans="1:31" s="8" customFormat="1" ht="12.75">
      <c r="A22" s="9"/>
      <c r="B22" s="17"/>
      <c r="C22" s="17"/>
      <c r="D22" s="251"/>
      <c r="E22" s="111"/>
      <c r="F22" s="239"/>
      <c r="G22" s="67"/>
      <c r="H22" s="55"/>
      <c r="I22" s="67"/>
      <c r="J22" s="55"/>
      <c r="K22" s="70"/>
      <c r="L22" s="55"/>
      <c r="M22" s="70"/>
      <c r="N22" s="55"/>
      <c r="O22" s="70"/>
      <c r="P22" s="55"/>
      <c r="Q22" s="70"/>
      <c r="R22" s="55"/>
      <c r="S22" s="70"/>
      <c r="T22" s="55"/>
      <c r="U22" s="70"/>
      <c r="V22" s="55"/>
      <c r="W22" s="70"/>
      <c r="X22" s="55"/>
      <c r="Y22" s="55"/>
      <c r="Z22" s="55"/>
      <c r="AA22" s="70"/>
      <c r="AB22" s="91"/>
      <c r="AC22" s="70"/>
      <c r="AD22" s="63"/>
      <c r="AE22" s="9"/>
    </row>
    <row r="23" spans="1:31" s="8" customFormat="1" ht="13.5">
      <c r="A23" s="71" t="s">
        <v>127</v>
      </c>
      <c r="B23" s="17"/>
      <c r="C23" s="17"/>
      <c r="D23" s="251"/>
      <c r="E23" s="111"/>
      <c r="F23" s="239"/>
      <c r="G23" s="67"/>
      <c r="H23" s="55"/>
      <c r="I23" s="67"/>
      <c r="J23" s="55"/>
      <c r="K23" s="56"/>
      <c r="L23" s="55"/>
      <c r="M23" s="56"/>
      <c r="N23" s="55"/>
      <c r="O23" s="56"/>
      <c r="P23" s="55"/>
      <c r="Q23" s="56"/>
      <c r="R23" s="55"/>
      <c r="S23" s="56"/>
      <c r="T23" s="55"/>
      <c r="U23" s="56"/>
      <c r="V23" s="55"/>
      <c r="W23" s="56"/>
      <c r="X23" s="55"/>
      <c r="Y23" s="55"/>
      <c r="Z23" s="55"/>
      <c r="AA23" s="56"/>
      <c r="AB23" s="74"/>
      <c r="AC23" s="70"/>
      <c r="AD23" s="63"/>
      <c r="AE23" s="9"/>
    </row>
    <row r="24" spans="1:31" s="8" customFormat="1" ht="12.75">
      <c r="A24" s="9" t="s">
        <v>122</v>
      </c>
      <c r="B24" s="17"/>
      <c r="C24" s="17"/>
      <c r="D24" s="236">
        <f aca="true" t="shared" si="0" ref="D24:E26">D12*D17</f>
        <v>57200</v>
      </c>
      <c r="E24" s="111">
        <f t="shared" si="0"/>
        <v>14310</v>
      </c>
      <c r="F24" s="239"/>
      <c r="G24" s="67"/>
      <c r="H24" s="111">
        <f>H12*H17</f>
        <v>0</v>
      </c>
      <c r="I24" s="128"/>
      <c r="J24" s="111">
        <f>J12*J17</f>
        <v>0</v>
      </c>
      <c r="K24" s="125"/>
      <c r="L24" s="111">
        <f>L12*L17</f>
        <v>0</v>
      </c>
      <c r="M24" s="56"/>
      <c r="N24" s="111">
        <f>N12*N17</f>
        <v>0</v>
      </c>
      <c r="O24" s="56"/>
      <c r="P24" s="111">
        <f>P12*P17</f>
        <v>0</v>
      </c>
      <c r="Q24" s="56"/>
      <c r="R24" s="111">
        <f>R12*R17</f>
        <v>0</v>
      </c>
      <c r="S24" s="56"/>
      <c r="T24" s="111">
        <f>T12*T17</f>
        <v>0</v>
      </c>
      <c r="U24" s="56"/>
      <c r="V24" s="111">
        <f>V12*V17</f>
        <v>0</v>
      </c>
      <c r="W24" s="56"/>
      <c r="X24" s="111">
        <f>X12*X17</f>
        <v>0</v>
      </c>
      <c r="Y24" s="111"/>
      <c r="Z24" s="111">
        <f>Z12*Z17</f>
        <v>0</v>
      </c>
      <c r="AA24" s="56"/>
      <c r="AB24" s="74"/>
      <c r="AC24" s="70"/>
      <c r="AD24" s="63"/>
      <c r="AE24" s="9"/>
    </row>
    <row r="25" spans="1:31" s="8" customFormat="1" ht="12.75">
      <c r="A25" s="9" t="s">
        <v>123</v>
      </c>
      <c r="B25" s="17"/>
      <c r="C25" s="17"/>
      <c r="D25" s="236">
        <f t="shared" si="0"/>
        <v>14040</v>
      </c>
      <c r="E25" s="111">
        <f t="shared" si="0"/>
        <v>3080</v>
      </c>
      <c r="F25" s="239"/>
      <c r="G25" s="67"/>
      <c r="H25" s="111">
        <f>H13*H18</f>
        <v>0</v>
      </c>
      <c r="I25" s="128"/>
      <c r="J25" s="111">
        <f>J13*J18</f>
        <v>0</v>
      </c>
      <c r="K25" s="125"/>
      <c r="L25" s="111">
        <f>L13*L18</f>
        <v>0</v>
      </c>
      <c r="M25" s="56"/>
      <c r="N25" s="111">
        <f>N13*N18</f>
        <v>0</v>
      </c>
      <c r="O25" s="56"/>
      <c r="P25" s="111">
        <f>P13*P18</f>
        <v>0</v>
      </c>
      <c r="Q25" s="56"/>
      <c r="R25" s="111">
        <f>R13*R18</f>
        <v>0</v>
      </c>
      <c r="S25" s="56"/>
      <c r="T25" s="111">
        <f>T13*T18</f>
        <v>0</v>
      </c>
      <c r="U25" s="56"/>
      <c r="V25" s="111">
        <f>V13*V18</f>
        <v>0</v>
      </c>
      <c r="W25" s="56"/>
      <c r="X25" s="111">
        <f>X13*X18</f>
        <v>0</v>
      </c>
      <c r="Y25" s="111"/>
      <c r="Z25" s="111">
        <f>Z13*Z18</f>
        <v>0</v>
      </c>
      <c r="AA25" s="56"/>
      <c r="AB25" s="74"/>
      <c r="AC25" s="70"/>
      <c r="AD25" s="63"/>
      <c r="AE25" s="9"/>
    </row>
    <row r="26" spans="1:31" s="8" customFormat="1" ht="12.75">
      <c r="A26" s="9" t="s">
        <v>194</v>
      </c>
      <c r="B26" s="17"/>
      <c r="C26" s="17"/>
      <c r="D26" s="236">
        <f t="shared" si="0"/>
        <v>500</v>
      </c>
      <c r="E26" s="111">
        <f t="shared" si="0"/>
        <v>0</v>
      </c>
      <c r="F26" s="264"/>
      <c r="G26" s="67"/>
      <c r="H26" s="111">
        <f>H14*H19</f>
        <v>0</v>
      </c>
      <c r="I26" s="128"/>
      <c r="J26" s="111">
        <f>J14*J19</f>
        <v>0</v>
      </c>
      <c r="K26" s="108"/>
      <c r="L26" s="111">
        <f>L14*L19</f>
        <v>0</v>
      </c>
      <c r="M26" s="70"/>
      <c r="N26" s="111">
        <f>N14*N19</f>
        <v>0</v>
      </c>
      <c r="O26" s="70"/>
      <c r="P26" s="111">
        <f>P14*P19</f>
        <v>0</v>
      </c>
      <c r="Q26" s="70"/>
      <c r="R26" s="111">
        <f>R14*R19</f>
        <v>0</v>
      </c>
      <c r="S26" s="70"/>
      <c r="T26" s="111">
        <f>T14*T19</f>
        <v>0</v>
      </c>
      <c r="U26" s="70"/>
      <c r="V26" s="111">
        <f>V14*V19</f>
        <v>0</v>
      </c>
      <c r="W26" s="70"/>
      <c r="X26" s="111">
        <f>X14*X19</f>
        <v>0</v>
      </c>
      <c r="Y26" s="111"/>
      <c r="Z26" s="111">
        <f>Z14*Z19</f>
        <v>0</v>
      </c>
      <c r="AA26" s="70"/>
      <c r="AB26" s="92"/>
      <c r="AC26" s="70"/>
      <c r="AD26" s="63"/>
      <c r="AE26" s="9"/>
    </row>
    <row r="27" spans="1:31" s="8" customFormat="1" ht="12.75">
      <c r="A27" s="9"/>
      <c r="B27" s="17"/>
      <c r="C27" s="17"/>
      <c r="D27" s="249"/>
      <c r="E27" s="116"/>
      <c r="F27" s="258"/>
      <c r="G27" s="70"/>
      <c r="H27" s="69"/>
      <c r="I27" s="70"/>
      <c r="J27" s="69"/>
      <c r="K27" s="70"/>
      <c r="L27" s="69"/>
      <c r="M27" s="70"/>
      <c r="N27" s="69"/>
      <c r="O27" s="70"/>
      <c r="P27" s="69"/>
      <c r="Q27" s="70"/>
      <c r="R27" s="69"/>
      <c r="S27" s="70"/>
      <c r="T27" s="69"/>
      <c r="U27" s="70"/>
      <c r="V27" s="69"/>
      <c r="W27" s="70"/>
      <c r="X27" s="69"/>
      <c r="Y27" s="69"/>
      <c r="Z27" s="69"/>
      <c r="AA27" s="70"/>
      <c r="AB27" s="91"/>
      <c r="AC27" s="70"/>
      <c r="AD27" s="63"/>
      <c r="AE27" s="9"/>
    </row>
    <row r="28" spans="1:31" s="8" customFormat="1" ht="12.75">
      <c r="A28" s="9" t="s">
        <v>128</v>
      </c>
      <c r="B28" s="17"/>
      <c r="C28" s="17"/>
      <c r="D28" s="236">
        <f>SUM(D24:D27)</f>
        <v>71740</v>
      </c>
      <c r="E28" s="111">
        <f>SUM(E24:E27)</f>
        <v>17390</v>
      </c>
      <c r="F28" s="239">
        <f>SUM(D28:E28)</f>
        <v>89130</v>
      </c>
      <c r="G28" s="56"/>
      <c r="H28" s="120">
        <f>SUM(H24:H27)</f>
        <v>0</v>
      </c>
      <c r="I28" s="125"/>
      <c r="J28" s="120">
        <f>SUM(J24:J27)</f>
        <v>0</v>
      </c>
      <c r="K28" s="125"/>
      <c r="L28" s="120">
        <f>SUM(L24:L27)</f>
        <v>0</v>
      </c>
      <c r="M28" s="125"/>
      <c r="N28" s="120">
        <f>SUM(N24:N27)</f>
        <v>0</v>
      </c>
      <c r="O28" s="125"/>
      <c r="P28" s="120">
        <f>SUM(P24:P27)</f>
        <v>0</v>
      </c>
      <c r="Q28" s="125"/>
      <c r="R28" s="120">
        <f>SUM(R24:R27)</f>
        <v>0</v>
      </c>
      <c r="S28" s="125"/>
      <c r="T28" s="120">
        <f>SUM(T24:T27)</f>
        <v>0</v>
      </c>
      <c r="U28" s="125"/>
      <c r="V28" s="120">
        <f>SUM(V24:V27)</f>
        <v>0</v>
      </c>
      <c r="W28" s="125"/>
      <c r="X28" s="120">
        <f>SUM(X24:X27)</f>
        <v>0</v>
      </c>
      <c r="Y28" s="120"/>
      <c r="Z28" s="120">
        <f>SUM(Z24:Z27)</f>
        <v>0</v>
      </c>
      <c r="AA28" s="125"/>
      <c r="AB28" s="132">
        <f>SUM(H28:Z28)</f>
        <v>0</v>
      </c>
      <c r="AC28" s="70"/>
      <c r="AD28" s="63"/>
      <c r="AE28" s="9"/>
    </row>
    <row r="29" spans="1:31" s="8" customFormat="1" ht="12.75">
      <c r="A29" s="9"/>
      <c r="B29" s="17"/>
      <c r="C29" s="17"/>
      <c r="D29" s="236"/>
      <c r="E29" s="111"/>
      <c r="F29" s="239"/>
      <c r="G29" s="70"/>
      <c r="H29" s="55"/>
      <c r="I29" s="70"/>
      <c r="J29" s="55"/>
      <c r="K29" s="70"/>
      <c r="L29" s="55"/>
      <c r="M29" s="70"/>
      <c r="N29" s="55"/>
      <c r="O29" s="70"/>
      <c r="P29" s="55"/>
      <c r="Q29" s="70"/>
      <c r="R29" s="55"/>
      <c r="S29" s="70"/>
      <c r="T29" s="55"/>
      <c r="U29" s="70"/>
      <c r="V29" s="55"/>
      <c r="W29" s="70"/>
      <c r="X29" s="55"/>
      <c r="Y29" s="55"/>
      <c r="Z29" s="55"/>
      <c r="AA29" s="70"/>
      <c r="AB29" s="69"/>
      <c r="AC29" s="70"/>
      <c r="AD29" s="63"/>
      <c r="AE29" s="9"/>
    </row>
    <row r="30" spans="1:31" s="8" customFormat="1" ht="13.5">
      <c r="A30" s="71" t="s">
        <v>132</v>
      </c>
      <c r="B30" s="17"/>
      <c r="C30" s="17"/>
      <c r="D30" s="236"/>
      <c r="E30" s="111"/>
      <c r="F30" s="239"/>
      <c r="G30" s="70"/>
      <c r="H30" s="55"/>
      <c r="I30" s="70"/>
      <c r="J30" s="55"/>
      <c r="K30" s="70"/>
      <c r="L30" s="55"/>
      <c r="M30" s="70"/>
      <c r="N30" s="55"/>
      <c r="O30" s="70"/>
      <c r="P30" s="55"/>
      <c r="Q30" s="70"/>
      <c r="R30" s="55"/>
      <c r="S30" s="70"/>
      <c r="T30" s="55"/>
      <c r="U30" s="70"/>
      <c r="V30" s="55"/>
      <c r="W30" s="70"/>
      <c r="X30" s="55"/>
      <c r="Y30" s="55"/>
      <c r="Z30" s="55"/>
      <c r="AA30" s="70"/>
      <c r="AB30" s="69"/>
      <c r="AC30" s="70"/>
      <c r="AD30" s="63"/>
      <c r="AE30" s="9"/>
    </row>
    <row r="31" spans="1:31" s="8" customFormat="1" ht="12.75">
      <c r="A31" s="9" t="s">
        <v>133</v>
      </c>
      <c r="B31" s="17"/>
      <c r="C31" s="17"/>
      <c r="D31" s="236">
        <f>(D$17*'Proposed Rate(s)'!C$17)+('Revenue Summary'!D$18*'Proposed Rate(s)'!C$23)+(D$19*'Proposed Rate(s)'!C$31)</f>
        <v>57097.5</v>
      </c>
      <c r="E31" s="111">
        <f>(E$17*'Proposed Rate(s)'!D$17)+('Revenue Summary'!E$18*'Proposed Rate(s)'!D$23)+(E$19*'Proposed Rate(s)'!D$31)</f>
        <v>16208.75</v>
      </c>
      <c r="F31" s="239">
        <f>SUM(D31:E31)</f>
        <v>73306.25</v>
      </c>
      <c r="G31" s="70"/>
      <c r="H31" s="111">
        <f>(H$17*'Proposed Rate(s)'!F$17)+('Revenue Summary'!H$18*'Proposed Rate(s)'!F$23)+(H$19*'Proposed Rate(s)'!F$31)</f>
        <v>0</v>
      </c>
      <c r="I31" s="108"/>
      <c r="J31" s="111">
        <f>(J$17*'Proposed Rate(s)'!H$17)+('Revenue Summary'!J$18*'Proposed Rate(s)'!H$23)+(J$19*'Proposed Rate(s)'!H$31)</f>
        <v>0</v>
      </c>
      <c r="K31" s="108"/>
      <c r="L31" s="111">
        <f>(L$17*'Proposed Rate(s)'!J$17)+('Revenue Summary'!L$18*'Proposed Rate(s)'!J$23)+(L$19*'Proposed Rate(s)'!J$31)</f>
        <v>0</v>
      </c>
      <c r="M31" s="108"/>
      <c r="N31" s="111">
        <f>(N$17*'Proposed Rate(s)'!L$17)+('Revenue Summary'!N$18*'Proposed Rate(s)'!L$23)+(N$19*'Proposed Rate(s)'!L$31)</f>
        <v>0</v>
      </c>
      <c r="O31" s="108"/>
      <c r="P31" s="111">
        <f>(P$17*'Proposed Rate(s)'!N$17)+('Revenue Summary'!P$18*'Proposed Rate(s)'!N$23)+(P$19*'Proposed Rate(s)'!N$31)</f>
        <v>0</v>
      </c>
      <c r="Q31" s="108"/>
      <c r="R31" s="111">
        <f>(R$17*'Proposed Rate(s)'!P$17)+('Revenue Summary'!R$18*'Proposed Rate(s)'!P$23)+(R$19*'Proposed Rate(s)'!P$31)</f>
        <v>0</v>
      </c>
      <c r="S31" s="108"/>
      <c r="T31" s="111">
        <f>(T$17*'Proposed Rate(s)'!R$17)+('Revenue Summary'!T$18*'Proposed Rate(s)'!R$23)+(T$19*'Proposed Rate(s)'!R$31)</f>
        <v>0</v>
      </c>
      <c r="U31" s="108"/>
      <c r="V31" s="111">
        <f>(V$17*'Proposed Rate(s)'!T$17)+('Revenue Summary'!V$18*'Proposed Rate(s)'!T$23)+(V$19*'Proposed Rate(s)'!T$31)</f>
        <v>0</v>
      </c>
      <c r="W31" s="108"/>
      <c r="X31" s="111">
        <f>(X$17*'Proposed Rate(s)'!V$17)+('Revenue Summary'!X$18*'Proposed Rate(s)'!V$23)+(X$19*'Proposed Rate(s)'!V$31)</f>
        <v>0</v>
      </c>
      <c r="Y31" s="111"/>
      <c r="Z31" s="111">
        <f>(Z$17*'Proposed Rate(s)'!X$17)+('Revenue Summary'!Z$18*'Proposed Rate(s)'!X$23)+(Z$19*'Proposed Rate(s)'!X$31)</f>
        <v>0</v>
      </c>
      <c r="AA31" s="108"/>
      <c r="AB31" s="116">
        <f>SUM(H31:Z31)</f>
        <v>0</v>
      </c>
      <c r="AC31" s="70"/>
      <c r="AD31" s="63"/>
      <c r="AE31" s="9"/>
    </row>
    <row r="32" spans="1:31" s="8" customFormat="1" ht="12.75">
      <c r="A32" s="9" t="s">
        <v>134</v>
      </c>
      <c r="B32" s="17"/>
      <c r="C32" s="17"/>
      <c r="D32" s="236">
        <f>(D$17*'Proposed Rate(s)'!C$18)+('Revenue Summary'!D$18*'Proposed Rate(s)'!C$24)+(D$19*'Proposed Rate(s)'!C$32)</f>
        <v>9000</v>
      </c>
      <c r="E32" s="111">
        <f>(E$17*'Proposed Rate(s)'!D$18)+('Revenue Summary'!E$18*'Proposed Rate(s)'!D$24)+(E$19*'Proposed Rate(s)'!D$32)</f>
        <v>0</v>
      </c>
      <c r="F32" s="239">
        <f>SUM(D32:E32)</f>
        <v>9000</v>
      </c>
      <c r="G32" s="70"/>
      <c r="H32" s="111">
        <f>(H$17*'Proposed Rate(s)'!F$18)+('Revenue Summary'!H$18*'Proposed Rate(s)'!F$24)+(H$19*'Proposed Rate(s)'!F$32)</f>
        <v>0</v>
      </c>
      <c r="I32" s="108"/>
      <c r="J32" s="111">
        <f>(J$17*'Proposed Rate(s)'!H$18)+('Revenue Summary'!J$18*'Proposed Rate(s)'!H$24)+(J$19*'Proposed Rate(s)'!H$32)</f>
        <v>0</v>
      </c>
      <c r="K32" s="108"/>
      <c r="L32" s="111">
        <f>(L$17*'Proposed Rate(s)'!J$18)+('Revenue Summary'!L$18*'Proposed Rate(s)'!J$24)+(L$19*'Proposed Rate(s)'!J$32)</f>
        <v>0</v>
      </c>
      <c r="M32" s="108"/>
      <c r="N32" s="111">
        <f>(N$17*'Proposed Rate(s)'!L$18)+('Revenue Summary'!N$18*'Proposed Rate(s)'!L$24)+(N$19*'Proposed Rate(s)'!L$32)</f>
        <v>0</v>
      </c>
      <c r="O32" s="108"/>
      <c r="P32" s="111">
        <f>(P$17*'Proposed Rate(s)'!N$18)+('Revenue Summary'!P$18*'Proposed Rate(s)'!N$24)+(P$19*'Proposed Rate(s)'!N$32)</f>
        <v>0</v>
      </c>
      <c r="Q32" s="108"/>
      <c r="R32" s="111">
        <f>(R$17*'Proposed Rate(s)'!P$18)+('Revenue Summary'!R$18*'Proposed Rate(s)'!P$24)+(R$19*'Proposed Rate(s)'!P$32)</f>
        <v>0</v>
      </c>
      <c r="S32" s="108"/>
      <c r="T32" s="111">
        <f>(T$17*'Proposed Rate(s)'!R$18)+('Revenue Summary'!T$18*'Proposed Rate(s)'!R$24)+(T$19*'Proposed Rate(s)'!R$32)</f>
        <v>0</v>
      </c>
      <c r="U32" s="108"/>
      <c r="V32" s="111">
        <f>(V$17*'Proposed Rate(s)'!T$18)+('Revenue Summary'!V$18*'Proposed Rate(s)'!T$24)+(V$19*'Proposed Rate(s)'!T$32)</f>
        <v>0</v>
      </c>
      <c r="W32" s="108"/>
      <c r="X32" s="111">
        <f>(X$17*'Proposed Rate(s)'!V$18)+('Revenue Summary'!X$18*'Proposed Rate(s)'!V$24)+(X$19*'Proposed Rate(s)'!V$32)</f>
        <v>0</v>
      </c>
      <c r="Y32" s="111"/>
      <c r="Z32" s="111">
        <f>(Z$17*'Proposed Rate(s)'!X$18)+('Revenue Summary'!Z$18*'Proposed Rate(s)'!X$24)+(Z$19*'Proposed Rate(s)'!X$32)</f>
        <v>0</v>
      </c>
      <c r="AA32" s="108"/>
      <c r="AB32" s="116">
        <f>SUM(H32:Z32)</f>
        <v>0</v>
      </c>
      <c r="AC32" s="70"/>
      <c r="AD32" s="63"/>
      <c r="AE32" s="9"/>
    </row>
    <row r="33" spans="1:31" s="8" customFormat="1" ht="12.75">
      <c r="A33" s="9" t="s">
        <v>135</v>
      </c>
      <c r="B33" s="17"/>
      <c r="C33" s="17"/>
      <c r="D33" s="236">
        <f>(D$19*'Proposed Rate(s)'!C$33)</f>
        <v>142.5</v>
      </c>
      <c r="E33" s="111">
        <f>(E$19*'Proposed Rate(s)'!D$33)</f>
        <v>0</v>
      </c>
      <c r="F33" s="239">
        <f>SUM(D33:E33)</f>
        <v>142.5</v>
      </c>
      <c r="G33" s="70"/>
      <c r="H33" s="111">
        <f>(H$19*'Proposed Rate(s)'!F$33)</f>
        <v>0</v>
      </c>
      <c r="I33" s="108"/>
      <c r="J33" s="111">
        <f>(J$19*'Proposed Rate(s)'!H$33)</f>
        <v>0</v>
      </c>
      <c r="K33" s="108"/>
      <c r="L33" s="111">
        <f>(L$19*'Proposed Rate(s)'!J$33)</f>
        <v>0</v>
      </c>
      <c r="M33" s="108"/>
      <c r="N33" s="111">
        <f>(N$19*'Proposed Rate(s)'!L$33)</f>
        <v>0</v>
      </c>
      <c r="O33" s="108"/>
      <c r="P33" s="111">
        <f>(P$19*'Proposed Rate(s)'!N$33)</f>
        <v>0</v>
      </c>
      <c r="Q33" s="108"/>
      <c r="R33" s="111">
        <f>(R$19*'Proposed Rate(s)'!P$33)</f>
        <v>0</v>
      </c>
      <c r="S33" s="108"/>
      <c r="T33" s="111">
        <f>(T$19*'Proposed Rate(s)'!R$33)</f>
        <v>0</v>
      </c>
      <c r="U33" s="108"/>
      <c r="V33" s="111">
        <f>(V$19*'Proposed Rate(s)'!T$33)</f>
        <v>0</v>
      </c>
      <c r="W33" s="108"/>
      <c r="X33" s="111">
        <f>(X$19*'Proposed Rate(s)'!V$33)</f>
        <v>0</v>
      </c>
      <c r="Y33" s="111"/>
      <c r="Z33" s="111">
        <f>(Z$19*'Proposed Rate(s)'!X$33)</f>
        <v>0</v>
      </c>
      <c r="AA33" s="108"/>
      <c r="AB33" s="116">
        <f>SUM(H33:Z33)</f>
        <v>0</v>
      </c>
      <c r="AC33" s="70"/>
      <c r="AD33" s="63"/>
      <c r="AE33" s="9"/>
    </row>
    <row r="34" spans="1:31" s="8" customFormat="1" ht="12.75">
      <c r="A34" s="9" t="s">
        <v>150</v>
      </c>
      <c r="B34" s="17"/>
      <c r="C34" s="17"/>
      <c r="D34" s="236">
        <f>('Revenue Summary'!D$18*'Proposed Rate(s)'!C$25)+(D$19*'Proposed Rate(s)'!C$34)</f>
        <v>5500</v>
      </c>
      <c r="E34" s="111">
        <f>('Revenue Summary'!E$18*'Proposed Rate(s)'!D$25)+(E$19*'Proposed Rate(s)'!D$34)</f>
        <v>1181.25</v>
      </c>
      <c r="F34" s="239">
        <f>SUM(D34:E34)</f>
        <v>6681.25</v>
      </c>
      <c r="G34" s="70"/>
      <c r="H34" s="131">
        <f>('Revenue Summary'!H$18*'Proposed Rate(s)'!F$25)+(H$19*'Proposed Rate(s)'!F$34)</f>
        <v>0</v>
      </c>
      <c r="I34" s="108"/>
      <c r="J34" s="131">
        <f>('Revenue Summary'!J$18*'Proposed Rate(s)'!H$25)+(J$19*'Proposed Rate(s)'!H$34)</f>
        <v>0</v>
      </c>
      <c r="K34" s="108"/>
      <c r="L34" s="131">
        <f>('Revenue Summary'!L$18*'Proposed Rate(s)'!J$25)+(L$19*'Proposed Rate(s)'!J$34)</f>
        <v>0</v>
      </c>
      <c r="M34" s="108"/>
      <c r="N34" s="131">
        <f>('Revenue Summary'!N$18*'Proposed Rate(s)'!L$25)+(N$19*'Proposed Rate(s)'!L$34)</f>
        <v>0</v>
      </c>
      <c r="O34" s="108"/>
      <c r="P34" s="131">
        <f>('Revenue Summary'!P$18*'Proposed Rate(s)'!N$25)+(P$19*'Proposed Rate(s)'!N$34)</f>
        <v>0</v>
      </c>
      <c r="Q34" s="108"/>
      <c r="R34" s="131">
        <f>('Revenue Summary'!R$18*'Proposed Rate(s)'!P$25)+(R$19*'Proposed Rate(s)'!P$34)</f>
        <v>0</v>
      </c>
      <c r="S34" s="108"/>
      <c r="T34" s="131">
        <f>('Revenue Summary'!T$18*'Proposed Rate(s)'!R$25)+(T$19*'Proposed Rate(s)'!R$34)</f>
        <v>0</v>
      </c>
      <c r="U34" s="108"/>
      <c r="V34" s="131">
        <f>('Revenue Summary'!V$18*'Proposed Rate(s)'!T$25)+(V$19*'Proposed Rate(s)'!T$34)</f>
        <v>0</v>
      </c>
      <c r="W34" s="108"/>
      <c r="X34" s="131">
        <f>('Revenue Summary'!X$18*'Proposed Rate(s)'!V$25)+(X$19*'Proposed Rate(s)'!V$34)</f>
        <v>0</v>
      </c>
      <c r="Y34" s="131"/>
      <c r="Z34" s="131">
        <f>('Revenue Summary'!Z$18*'Proposed Rate(s)'!X$25)+(Z$19*'Proposed Rate(s)'!X$34)</f>
        <v>0</v>
      </c>
      <c r="AA34" s="108"/>
      <c r="AB34" s="116">
        <f>SUM(H34:Z34)</f>
        <v>0</v>
      </c>
      <c r="AC34" s="70"/>
      <c r="AD34" s="63"/>
      <c r="AE34" s="9"/>
    </row>
    <row r="35" spans="1:31" s="8" customFormat="1" ht="12.75">
      <c r="A35" s="9" t="s">
        <v>0</v>
      </c>
      <c r="B35" s="17"/>
      <c r="C35" s="17"/>
      <c r="D35" s="236">
        <f>SUM(D31:D34)</f>
        <v>71740</v>
      </c>
      <c r="E35" s="111">
        <f>SUM(E31:E34)</f>
        <v>17390</v>
      </c>
      <c r="F35" s="239">
        <f>SUM(D35:E35)</f>
        <v>89130</v>
      </c>
      <c r="G35" s="56"/>
      <c r="H35" s="120">
        <f>SUM(H31:H34)</f>
        <v>0</v>
      </c>
      <c r="I35" s="125"/>
      <c r="J35" s="120">
        <f>SUM(J31:J34)</f>
        <v>0</v>
      </c>
      <c r="K35" s="125"/>
      <c r="L35" s="120">
        <f>SUM(L31:L34)</f>
        <v>0</v>
      </c>
      <c r="M35" s="125"/>
      <c r="N35" s="120">
        <f>SUM(N31:N34)</f>
        <v>0</v>
      </c>
      <c r="O35" s="125"/>
      <c r="P35" s="120">
        <f>SUM(P31:P34)</f>
        <v>0</v>
      </c>
      <c r="Q35" s="125"/>
      <c r="R35" s="120">
        <f>SUM(R31:R34)</f>
        <v>0</v>
      </c>
      <c r="S35" s="125"/>
      <c r="T35" s="120">
        <f>SUM(T31:T34)</f>
        <v>0</v>
      </c>
      <c r="U35" s="125"/>
      <c r="V35" s="120">
        <f>SUM(V31:V34)</f>
        <v>0</v>
      </c>
      <c r="W35" s="125"/>
      <c r="X35" s="120">
        <f>SUM(X31:X34)</f>
        <v>0</v>
      </c>
      <c r="Y35" s="120"/>
      <c r="Z35" s="120">
        <f>SUM(Z31:Z34)</f>
        <v>0</v>
      </c>
      <c r="AA35" s="125"/>
      <c r="AB35" s="132">
        <f>SUM(H35:Z35)</f>
        <v>0</v>
      </c>
      <c r="AC35" s="70"/>
      <c r="AD35" s="63"/>
      <c r="AE35" s="9"/>
    </row>
    <row r="36" spans="1:31" s="8" customFormat="1" ht="12.75">
      <c r="A36" s="9"/>
      <c r="B36" s="17"/>
      <c r="C36" s="17"/>
      <c r="D36" s="249"/>
      <c r="E36" s="116"/>
      <c r="F36" s="258"/>
      <c r="G36" s="70"/>
      <c r="H36" s="116"/>
      <c r="I36" s="108"/>
      <c r="J36" s="116"/>
      <c r="K36" s="108"/>
      <c r="L36" s="116"/>
      <c r="M36" s="108"/>
      <c r="N36" s="116"/>
      <c r="O36" s="108"/>
      <c r="P36" s="116"/>
      <c r="Q36" s="108"/>
      <c r="R36" s="116"/>
      <c r="S36" s="108"/>
      <c r="T36" s="116"/>
      <c r="U36" s="108"/>
      <c r="V36" s="116"/>
      <c r="W36" s="108"/>
      <c r="X36" s="116"/>
      <c r="Y36" s="116"/>
      <c r="Z36" s="116"/>
      <c r="AA36" s="108"/>
      <c r="AB36" s="116"/>
      <c r="AC36" s="70"/>
      <c r="AD36" s="63"/>
      <c r="AE36" s="9"/>
    </row>
    <row r="37" spans="1:31" s="8" customFormat="1" ht="12.75">
      <c r="A37" s="59" t="s">
        <v>140</v>
      </c>
      <c r="B37" s="17"/>
      <c r="C37" s="17"/>
      <c r="D37" s="236">
        <f>SUM(D31:D32)-'Expense Summary'!D28</f>
        <v>110.65554612872074</v>
      </c>
      <c r="E37" s="111">
        <f>SUM(E31:E32)-'Expense Summary'!E28</f>
        <v>14.39945387127591</v>
      </c>
      <c r="F37" s="239">
        <f>SUM(D37:E37)</f>
        <v>125.05499999999665</v>
      </c>
      <c r="G37" s="70"/>
      <c r="H37" s="111">
        <f>SUM(H31:H32)-'Expense Summary'!I28</f>
        <v>0</v>
      </c>
      <c r="I37" s="108"/>
      <c r="J37" s="111">
        <f>SUM(J31:J32)-'Expense Summary'!K28</f>
        <v>0</v>
      </c>
      <c r="K37" s="108"/>
      <c r="L37" s="111">
        <f>SUM(L31:L32)-'Expense Summary'!M28</f>
        <v>0</v>
      </c>
      <c r="M37" s="108"/>
      <c r="N37" s="111">
        <f>SUM(N31:N32)-'Expense Summary'!O28</f>
        <v>0</v>
      </c>
      <c r="O37" s="108"/>
      <c r="P37" s="111">
        <f>SUM(P31:P32)-'Expense Summary'!Q28</f>
        <v>0</v>
      </c>
      <c r="Q37" s="108"/>
      <c r="R37" s="111">
        <f>SUM(R31:R32)-'Expense Summary'!S28</f>
        <v>0</v>
      </c>
      <c r="S37" s="108"/>
      <c r="T37" s="111">
        <f>SUM(T31:T32)-'Expense Summary'!U28</f>
        <v>0</v>
      </c>
      <c r="U37" s="108"/>
      <c r="V37" s="111">
        <f>SUM(V31:V32)-'Expense Summary'!W28</f>
        <v>0</v>
      </c>
      <c r="W37" s="108"/>
      <c r="X37" s="111">
        <f>SUM(X31:X32)-'Expense Summary'!Y28</f>
        <v>0</v>
      </c>
      <c r="Y37" s="111"/>
      <c r="Z37" s="111">
        <f>SUM(Z31:Z32)-'Expense Summary'!AA28</f>
        <v>0</v>
      </c>
      <c r="AA37" s="108"/>
      <c r="AB37" s="116">
        <f>SUM(H37:Z37)</f>
        <v>0</v>
      </c>
      <c r="AC37" s="70"/>
      <c r="AD37" s="63"/>
      <c r="AE37" s="9"/>
    </row>
    <row r="38" spans="1:31" ht="12.75">
      <c r="A38" s="90" t="s">
        <v>141</v>
      </c>
      <c r="B38" s="2"/>
      <c r="C38" s="6"/>
      <c r="D38" s="265"/>
      <c r="E38" s="266"/>
      <c r="F38" s="141"/>
      <c r="G38" s="47"/>
      <c r="H38" s="94"/>
      <c r="I38" s="47"/>
      <c r="J38" s="47"/>
      <c r="K38" s="47"/>
      <c r="L38" s="47"/>
      <c r="M38" s="47"/>
      <c r="N38" s="47"/>
      <c r="O38" s="47"/>
      <c r="P38" s="47"/>
      <c r="Q38" s="47"/>
      <c r="R38" s="47"/>
      <c r="S38" s="47"/>
      <c r="T38" s="47"/>
      <c r="U38" s="47"/>
      <c r="V38" s="47"/>
      <c r="W38" s="47"/>
      <c r="X38" s="47"/>
      <c r="Y38" s="47"/>
      <c r="Z38" s="47"/>
      <c r="AA38" s="47"/>
      <c r="AB38" s="47"/>
      <c r="AC38" s="2"/>
      <c r="AD38" s="2"/>
      <c r="AE38" s="2"/>
    </row>
    <row r="39" ht="12.75">
      <c r="H39" s="95"/>
    </row>
    <row r="40" spans="1:31" s="8" customFormat="1" ht="12.75">
      <c r="A40" s="24"/>
      <c r="B40" s="17"/>
      <c r="C40" s="17"/>
      <c r="D40" s="68"/>
      <c r="E40" s="68"/>
      <c r="F40" s="68"/>
      <c r="G40" s="70"/>
      <c r="H40" s="69"/>
      <c r="I40" s="70"/>
      <c r="J40" s="69"/>
      <c r="K40" s="70"/>
      <c r="L40" s="70"/>
      <c r="M40" s="70"/>
      <c r="N40" s="70"/>
      <c r="O40" s="70"/>
      <c r="P40" s="70"/>
      <c r="Q40" s="70"/>
      <c r="R40" s="70"/>
      <c r="S40" s="70"/>
      <c r="T40" s="70"/>
      <c r="U40" s="70"/>
      <c r="V40" s="70"/>
      <c r="W40" s="70"/>
      <c r="X40" s="70"/>
      <c r="Y40" s="70"/>
      <c r="Z40" s="70"/>
      <c r="AA40" s="70"/>
      <c r="AB40" s="69"/>
      <c r="AC40" s="70"/>
      <c r="AD40" s="63"/>
      <c r="AE40" s="9"/>
    </row>
    <row r="41" spans="1:8" ht="12.75">
      <c r="A41" s="8"/>
      <c r="D41" s="86"/>
      <c r="E41" s="86"/>
      <c r="H41" s="95"/>
    </row>
    <row r="42" spans="1:8" ht="12.75">
      <c r="A42" s="8"/>
      <c r="D42" s="86"/>
      <c r="E42" s="86"/>
      <c r="H42" s="95"/>
    </row>
    <row r="43" ht="12.75">
      <c r="A43" s="18"/>
    </row>
  </sheetData>
  <sheetProtection password="CFCA" sheet="1" objects="1" scenarios="1"/>
  <mergeCells count="14">
    <mergeCell ref="J9:J10"/>
    <mergeCell ref="L9:L10"/>
    <mergeCell ref="N9:N10"/>
    <mergeCell ref="P9:P10"/>
    <mergeCell ref="R9:R10"/>
    <mergeCell ref="T9:T10"/>
    <mergeCell ref="D9:F9"/>
    <mergeCell ref="A4:AB4"/>
    <mergeCell ref="A5:AB5"/>
    <mergeCell ref="V9:V10"/>
    <mergeCell ref="Z9:Z10"/>
    <mergeCell ref="X9:X10"/>
    <mergeCell ref="M6:O6"/>
    <mergeCell ref="H9:H10"/>
  </mergeCells>
  <printOptions gridLines="1"/>
  <pageMargins left="0.5" right="0.5" top="0.75" bottom="1" header="0.5" footer="0.5"/>
  <pageSetup fitToHeight="1" fitToWidth="1" horizontalDpi="600" verticalDpi="600" orientation="landscape" paperSize="5" scale="70" r:id="rId1"/>
  <headerFooter alignWithMargins="0">
    <oddHeader>&amp;R&amp;"Arial,Bold"
</oddHeader>
    <oddFooter>&amp;LPrinted:&amp;D&amp;C&amp;F
&amp;A&amp;R&amp;"Tahoma,Regular"&amp;9 10 Services FY 2023
Service Center Rate Cal Worksheet
Revised 4/28/22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Kansas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kyoakum</dc:creator>
  <cp:keywords/>
  <dc:description/>
  <cp:lastModifiedBy>McInnis, Juliana</cp:lastModifiedBy>
  <cp:lastPrinted>2019-04-22T19:58:32Z</cp:lastPrinted>
  <dcterms:created xsi:type="dcterms:W3CDTF">2006-04-03T21:43:18Z</dcterms:created>
  <dcterms:modified xsi:type="dcterms:W3CDTF">2023-06-07T13:57:32Z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