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7729"/>
  <workbookPr codeName="ThisWorkbook" autoCompressPictures="0"/>
  <bookViews>
    <workbookView xWindow="0" yWindow="0" windowWidth="27520" windowHeight="14380"/>
  </bookViews>
  <sheets>
    <sheet name="F&amp;A Calculator" sheetId="115" r:id="rId1"/>
    <sheet name="List Selection" sheetId="28" state="hidden" r:id="rId2"/>
  </sheets>
  <definedNames>
    <definedName name="C.Equipment">'List Selection'!#REF!</definedName>
    <definedName name="D.Travel">'List Selection'!#REF!</definedName>
    <definedName name="E.Participant_Support_Costs">'List Selection'!#REF!</definedName>
    <definedName name="F.Other_Direct_Costs">'List Selection'!#REF!</definedName>
    <definedName name="G.SubContract">'List Selection'!#REF!</definedName>
    <definedName name="NIH">'List Selection'!#REF!</definedName>
  </definedNam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15" l="1"/>
  <c r="D6" i="115"/>
  <c r="D11" i="115"/>
  <c r="D16" i="115"/>
  <c r="D17" i="115"/>
  <c r="D19" i="115"/>
  <c r="E6" i="115"/>
  <c r="E11" i="115"/>
  <c r="E16" i="115"/>
  <c r="E17" i="115"/>
  <c r="E10" i="115"/>
  <c r="E19" i="115"/>
  <c r="F6" i="115"/>
  <c r="F11" i="115"/>
  <c r="F16" i="115"/>
  <c r="F17" i="115"/>
  <c r="F10" i="115"/>
  <c r="F19" i="115"/>
  <c r="G6" i="115"/>
  <c r="G11" i="115"/>
  <c r="G16" i="115"/>
  <c r="G17" i="115"/>
  <c r="G10" i="115"/>
  <c r="G19" i="115"/>
  <c r="H6" i="115"/>
  <c r="H11" i="115"/>
  <c r="H16" i="115"/>
  <c r="H17" i="115"/>
  <c r="H10" i="115"/>
  <c r="H19" i="115"/>
  <c r="I6" i="115"/>
  <c r="I11" i="115"/>
  <c r="I16" i="115"/>
  <c r="I17" i="115"/>
  <c r="I10" i="115"/>
  <c r="I19" i="115"/>
  <c r="J6" i="115"/>
  <c r="J11" i="115"/>
  <c r="J16" i="115"/>
  <c r="J17" i="115"/>
  <c r="J10" i="115"/>
  <c r="J19" i="115"/>
  <c r="K6" i="115"/>
  <c r="K11" i="115"/>
  <c r="K16" i="115"/>
  <c r="K17" i="115"/>
  <c r="K10" i="115"/>
  <c r="K19" i="115"/>
  <c r="L6" i="115"/>
  <c r="L11" i="115"/>
  <c r="L16" i="115"/>
  <c r="L17" i="115"/>
  <c r="L10" i="115"/>
  <c r="L19" i="115"/>
  <c r="C10" i="115"/>
  <c r="C6" i="115"/>
  <c r="C11" i="115"/>
  <c r="C16" i="115"/>
  <c r="C17" i="115"/>
  <c r="C19" i="115"/>
  <c r="D18" i="115"/>
  <c r="E18" i="115"/>
  <c r="F18" i="115"/>
  <c r="G18" i="115"/>
  <c r="H18" i="115"/>
  <c r="I18" i="115"/>
  <c r="J18" i="115"/>
  <c r="K18" i="115"/>
  <c r="L18" i="115"/>
  <c r="C18" i="115"/>
  <c r="D12" i="115"/>
  <c r="D13" i="115"/>
  <c r="D15" i="115"/>
  <c r="E12" i="115"/>
  <c r="E13" i="115"/>
  <c r="E15" i="115"/>
  <c r="F12" i="115"/>
  <c r="F13" i="115"/>
  <c r="F15" i="115"/>
  <c r="G12" i="115"/>
  <c r="G13" i="115"/>
  <c r="G15" i="115"/>
  <c r="H12" i="115"/>
  <c r="H13" i="115"/>
  <c r="H15" i="115"/>
  <c r="I12" i="115"/>
  <c r="I13" i="115"/>
  <c r="I15" i="115"/>
  <c r="J12" i="115"/>
  <c r="J13" i="115"/>
  <c r="J15" i="115"/>
  <c r="K12" i="115"/>
  <c r="K13" i="115"/>
  <c r="K15" i="115"/>
  <c r="L12" i="115"/>
  <c r="L13" i="115"/>
  <c r="L15" i="115"/>
  <c r="C12" i="115"/>
  <c r="C13" i="115"/>
  <c r="C15" i="115"/>
  <c r="D14" i="115"/>
  <c r="E14" i="115"/>
  <c r="F14" i="115"/>
  <c r="G14" i="115"/>
  <c r="H14" i="115"/>
  <c r="I14" i="115"/>
  <c r="J14" i="115"/>
  <c r="K14" i="115"/>
  <c r="L14" i="115"/>
  <c r="C14" i="115"/>
  <c r="D21" i="115"/>
  <c r="D22" i="115"/>
  <c r="E21" i="115"/>
  <c r="E22" i="115"/>
  <c r="F21" i="115"/>
  <c r="F22" i="115"/>
  <c r="G21" i="115"/>
  <c r="G22" i="115"/>
  <c r="H21" i="115"/>
  <c r="H22" i="115"/>
  <c r="I21" i="115"/>
  <c r="I22" i="115"/>
  <c r="J21" i="115"/>
  <c r="J22" i="115"/>
  <c r="K21" i="115"/>
  <c r="K22" i="115"/>
  <c r="L21" i="115"/>
  <c r="L22" i="115"/>
  <c r="C21" i="115"/>
  <c r="C22" i="115"/>
  <c r="M21" i="115"/>
  <c r="M9" i="115"/>
  <c r="M8" i="115"/>
  <c r="M22" i="115"/>
  <c r="M10" i="115"/>
</calcChain>
</file>

<file path=xl/sharedStrings.xml><?xml version="1.0" encoding="utf-8"?>
<sst xmlns="http://schemas.openxmlformats.org/spreadsheetml/2006/main" count="41" uniqueCount="37">
  <si>
    <t>Type</t>
  </si>
  <si>
    <t>Research</t>
  </si>
  <si>
    <t>Other Sponsored Programs</t>
  </si>
  <si>
    <t>Location of Work</t>
  </si>
  <si>
    <t>Type of Work</t>
  </si>
  <si>
    <t>Instructional/Training</t>
  </si>
  <si>
    <t>Industry Clinical Agreements</t>
  </si>
  <si>
    <t>Off Campus</t>
  </si>
  <si>
    <t>TOTAL</t>
  </si>
  <si>
    <t>YEAR 10</t>
  </si>
  <si>
    <t>YEAR 9</t>
  </si>
  <si>
    <t>YEAR 8</t>
  </si>
  <si>
    <t>YEAR 7</t>
  </si>
  <si>
    <t>YEAR 6</t>
  </si>
  <si>
    <t>YEAR 5</t>
  </si>
  <si>
    <t>YEAR 4</t>
  </si>
  <si>
    <t>YEAR 3</t>
  </si>
  <si>
    <t>YEAR 2</t>
  </si>
  <si>
    <t>YEAR 1</t>
  </si>
  <si>
    <t>Total Direct Costs</t>
  </si>
  <si>
    <t>MTDC</t>
  </si>
  <si>
    <t>F&amp;A Costs</t>
  </si>
  <si>
    <t>Total Costs</t>
  </si>
  <si>
    <t>Excluded Costs</t>
  </si>
  <si>
    <t>Start of Year</t>
  </si>
  <si>
    <t>F&amp;A Rate Calculator</t>
  </si>
  <si>
    <t>Project Start Date</t>
  </si>
  <si>
    <t>Rate 1</t>
  </si>
  <si>
    <t>Rate 2</t>
  </si>
  <si>
    <t># of Months</t>
  </si>
  <si>
    <t>Calculating F&amp;A</t>
  </si>
  <si>
    <t>Rate</t>
  </si>
  <si>
    <t>F&amp;A</t>
  </si>
  <si>
    <t>Applicable MTDC</t>
  </si>
  <si>
    <t>The model only works with 12 month project years and if the project begins on the first of the month.</t>
  </si>
  <si>
    <t>Enter the project start, location, and type of work along with your direct and excluded costs into the calculator.</t>
  </si>
  <si>
    <t>Updated July 19,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</si>
</sst>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[Red]#,##0.00"/>
    <numFmt numFmtId="165" formatCode="&quot;$&quot;#,##0.00;[Red]&quot;$&quot;#,##0.00"/>
    <numFmt numFmtId="166" formatCode="&quot;$&quot;#,##0;[Red]&quot;$&quot;#,##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0" tint="-0.1499984740745262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9" fontId="0" fillId="0" borderId="0" xfId="0" applyNumberFormat="1"/>
    <xf numFmtId="10" fontId="0" fillId="0" borderId="0" xfId="0" applyNumberFormat="1"/>
    <xf numFmtId="14" fontId="1" fillId="0" borderId="0" xfId="0" applyNumberFormat="1" applyFont="1"/>
    <xf numFmtId="1" fontId="0" fillId="0" borderId="0" xfId="0" applyNumberFormat="1"/>
    <xf numFmtId="14" fontId="2" fillId="2" borderId="0" xfId="0" applyNumberFormat="1" applyFont="1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0" borderId="0" xfId="0" applyFill="1" applyBorder="1" applyProtection="1"/>
    <xf numFmtId="0" fontId="0" fillId="0" borderId="0" xfId="0" applyFill="1" applyBorder="1" applyAlignment="1" applyProtection="1">
      <alignment horizontal="center"/>
    </xf>
    <xf numFmtId="14" fontId="0" fillId="0" borderId="0" xfId="0" applyNumberFormat="1" applyFill="1" applyBorder="1" applyProtection="1"/>
    <xf numFmtId="14" fontId="0" fillId="0" borderId="0" xfId="0" applyNumberFormat="1" applyFill="1" applyBorder="1" applyAlignment="1" applyProtection="1">
      <alignment horizontal="center"/>
    </xf>
    <xf numFmtId="0" fontId="3" fillId="0" borderId="0" xfId="0" applyFont="1" applyFill="1" applyBorder="1" applyProtection="1"/>
    <xf numFmtId="0" fontId="1" fillId="0" borderId="0" xfId="0" applyFont="1" applyFill="1" applyBorder="1" applyAlignment="1" applyProtection="1">
      <alignment horizontal="center"/>
    </xf>
    <xf numFmtId="0" fontId="1" fillId="0" borderId="0" xfId="0" applyFont="1" applyFill="1" applyBorder="1" applyProtection="1"/>
    <xf numFmtId="165" fontId="0" fillId="0" borderId="0" xfId="0" applyNumberFormat="1" applyFill="1" applyBorder="1" applyProtection="1"/>
    <xf numFmtId="0" fontId="3" fillId="3" borderId="0" xfId="0" applyFont="1" applyFill="1" applyBorder="1" applyProtection="1"/>
    <xf numFmtId="165" fontId="0" fillId="3" borderId="0" xfId="0" applyNumberFormat="1" applyFill="1" applyBorder="1" applyProtection="1"/>
    <xf numFmtId="0" fontId="0" fillId="3" borderId="0" xfId="0" applyFill="1" applyBorder="1" applyAlignment="1" applyProtection="1">
      <alignment horizontal="right"/>
    </xf>
    <xf numFmtId="4" fontId="0" fillId="3" borderId="0" xfId="0" applyNumberFormat="1" applyFill="1" applyBorder="1" applyProtection="1"/>
    <xf numFmtId="0" fontId="0" fillId="0" borderId="0" xfId="0" applyFill="1" applyBorder="1" applyAlignment="1" applyProtection="1">
      <alignment horizontal="left"/>
    </xf>
    <xf numFmtId="14" fontId="0" fillId="2" borderId="0" xfId="0" applyNumberFormat="1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right"/>
    </xf>
    <xf numFmtId="10" fontId="0" fillId="4" borderId="5" xfId="0" applyNumberFormat="1" applyFill="1" applyBorder="1" applyProtection="1"/>
    <xf numFmtId="10" fontId="0" fillId="4" borderId="6" xfId="0" applyNumberFormat="1" applyFill="1" applyBorder="1" applyProtection="1"/>
    <xf numFmtId="0" fontId="0" fillId="4" borderId="7" xfId="0" applyFill="1" applyBorder="1" applyAlignment="1" applyProtection="1">
      <alignment horizontal="right"/>
    </xf>
    <xf numFmtId="0" fontId="0" fillId="4" borderId="8" xfId="0" applyFill="1" applyBorder="1" applyProtection="1"/>
    <xf numFmtId="0" fontId="0" fillId="4" borderId="9" xfId="0" applyFill="1" applyBorder="1" applyProtection="1"/>
    <xf numFmtId="0" fontId="0" fillId="4" borderId="10" xfId="0" applyFill="1" applyBorder="1" applyAlignment="1" applyProtection="1">
      <alignment horizontal="right"/>
    </xf>
    <xf numFmtId="164" fontId="5" fillId="3" borderId="0" xfId="0" applyNumberFormat="1" applyFont="1" applyFill="1" applyBorder="1" applyProtection="1"/>
    <xf numFmtId="3" fontId="0" fillId="2" borderId="0" xfId="0" applyNumberFormat="1" applyFont="1" applyFill="1" applyBorder="1" applyProtection="1">
      <protection locked="0"/>
    </xf>
    <xf numFmtId="3" fontId="2" fillId="0" borderId="0" xfId="0" applyNumberFormat="1" applyFont="1" applyFill="1" applyBorder="1" applyProtection="1"/>
    <xf numFmtId="3" fontId="0" fillId="0" borderId="0" xfId="0" applyNumberFormat="1" applyFill="1" applyBorder="1" applyProtection="1"/>
    <xf numFmtId="3" fontId="0" fillId="4" borderId="8" xfId="0" applyNumberFormat="1" applyFill="1" applyBorder="1" applyProtection="1"/>
    <xf numFmtId="3" fontId="0" fillId="4" borderId="9" xfId="0" applyNumberFormat="1" applyFill="1" applyBorder="1" applyProtection="1"/>
    <xf numFmtId="3" fontId="0" fillId="4" borderId="11" xfId="0" applyNumberFormat="1" applyFill="1" applyBorder="1" applyProtection="1"/>
    <xf numFmtId="3" fontId="0" fillId="4" borderId="12" xfId="0" applyNumberFormat="1" applyFill="1" applyBorder="1" applyProtection="1"/>
    <xf numFmtId="166" fontId="1" fillId="0" borderId="0" xfId="0" applyNumberFormat="1" applyFont="1" applyFill="1" applyBorder="1" applyProtection="1"/>
    <xf numFmtId="166" fontId="0" fillId="0" borderId="0" xfId="0" applyNumberFormat="1" applyFill="1" applyBorder="1" applyProtection="1"/>
    <xf numFmtId="0" fontId="4" fillId="0" borderId="0" xfId="0" applyFont="1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/>
    </xf>
  </cellXfs>
  <cellStyles count="1">
    <cellStyle name="Normal" xfId="0" builtinId="0"/>
  </cellStyles>
  <dxfs count="1">
    <dxf>
      <border>
        <top style="thin">
          <color auto="1"/>
        </top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pageSetUpPr fitToPage="1"/>
  </sheetPr>
  <dimension ref="A1:N22"/>
  <sheetViews>
    <sheetView tabSelected="1" zoomScale="115" zoomScaleNormal="115" zoomScalePageLayoutView="115" workbookViewId="0">
      <selection activeCell="J14" sqref="J14"/>
    </sheetView>
  </sheetViews>
  <sheetFormatPr baseColWidth="10" defaultColWidth="8.83203125" defaultRowHeight="14" x14ac:dyDescent="0"/>
  <cols>
    <col min="1" max="1" width="16.5" style="8" bestFit="1" customWidth="1"/>
    <col min="2" max="2" width="22.83203125" style="8" customWidth="1"/>
    <col min="3" max="3" width="19.1640625" style="8" customWidth="1"/>
    <col min="4" max="11" width="12.6640625" style="8" bestFit="1" customWidth="1"/>
    <col min="12" max="12" width="13.6640625" style="8" bestFit="1" customWidth="1"/>
    <col min="13" max="13" width="12.6640625" style="8" bestFit="1" customWidth="1"/>
    <col min="14" max="14" width="13.83203125" style="8" bestFit="1" customWidth="1"/>
    <col min="15" max="16384" width="8.83203125" style="8"/>
  </cols>
  <sheetData>
    <row r="1" spans="1:14" ht="25">
      <c r="A1" s="39" t="s">
        <v>25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>
      <c r="A2" s="8" t="s">
        <v>26</v>
      </c>
      <c r="B2" s="21"/>
      <c r="D2" s="8" t="s">
        <v>35</v>
      </c>
      <c r="L2" s="14" t="s">
        <v>36</v>
      </c>
    </row>
    <row r="3" spans="1:14">
      <c r="A3" s="8" t="s">
        <v>3</v>
      </c>
      <c r="B3" s="6"/>
      <c r="D3" s="8" t="s">
        <v>34</v>
      </c>
    </row>
    <row r="4" spans="1:14">
      <c r="A4" s="8" t="s">
        <v>4</v>
      </c>
      <c r="B4" s="7"/>
    </row>
    <row r="5" spans="1:14">
      <c r="B5" s="9"/>
      <c r="C5" s="10"/>
    </row>
    <row r="6" spans="1:14">
      <c r="B6" s="8" t="s">
        <v>24</v>
      </c>
      <c r="C6" s="11" t="str">
        <f>IF($B$2="","",DATE(YEAR($B$2)+ 1 -1,MONTH($B$2),DAY($B$2)))</f>
        <v/>
      </c>
      <c r="D6" s="11" t="str">
        <f>IF($B$2="","",DATE(YEAR($B$2)+ 2 -1,MONTH($B$2),DAY($B$2)))</f>
        <v/>
      </c>
      <c r="E6" s="11" t="str">
        <f>IF($B$2="","",DATE(YEAR($B$2)+ 3 -1,MONTH($B$2),DAY($B$2)))</f>
        <v/>
      </c>
      <c r="F6" s="11" t="str">
        <f>IF($B$2="","",DATE(YEAR($B$2)+ 4 -1,MONTH($B$2),DAY($B$2)))</f>
        <v/>
      </c>
      <c r="G6" s="11" t="str">
        <f>IF($B$2="","",DATE(YEAR($B$2)+ 5 -1,MONTH($B$2),DAY($B$2)))</f>
        <v/>
      </c>
      <c r="H6" s="11" t="str">
        <f>IF($B$2="","",DATE(YEAR($B$2)+ 6 -1,MONTH($B$2),DAY($B$2)))</f>
        <v/>
      </c>
      <c r="I6" s="11" t="str">
        <f>IF($B$2="","",DATE(YEAR($B$2)+ 7 -1,MONTH($B$2),DAY($B$2)))</f>
        <v/>
      </c>
      <c r="J6" s="11" t="str">
        <f>IF($B$2="","",DATE(YEAR($B$2)+ 8 -1,MONTH($B$2),DAY($B$2)))</f>
        <v/>
      </c>
      <c r="K6" s="11" t="str">
        <f>IF($B$2="","",DATE(YEAR($B$2)+ 9 -1,MONTH($B$2),DAY($B$2)))</f>
        <v/>
      </c>
      <c r="L6" s="11" t="str">
        <f>IF($B$2="","",DATE(YEAR($B$2)+ 10 -1,MONTH($B$2),DAY($B$2)))</f>
        <v/>
      </c>
    </row>
    <row r="7" spans="1:14">
      <c r="B7" s="12"/>
      <c r="C7" s="13" t="s">
        <v>18</v>
      </c>
      <c r="D7" s="13" t="s">
        <v>17</v>
      </c>
      <c r="E7" s="13" t="s">
        <v>16</v>
      </c>
      <c r="F7" s="13" t="s">
        <v>15</v>
      </c>
      <c r="G7" s="13" t="s">
        <v>14</v>
      </c>
      <c r="H7" s="13" t="s">
        <v>13</v>
      </c>
      <c r="I7" s="13" t="s">
        <v>12</v>
      </c>
      <c r="J7" s="13" t="s">
        <v>11</v>
      </c>
      <c r="K7" s="13" t="s">
        <v>10</v>
      </c>
      <c r="L7" s="13" t="s">
        <v>9</v>
      </c>
      <c r="M7" s="13" t="s">
        <v>8</v>
      </c>
    </row>
    <row r="8" spans="1:14">
      <c r="B8" s="14" t="s">
        <v>19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1">
        <f>SUM(C8:L8)</f>
        <v>0</v>
      </c>
    </row>
    <row r="9" spans="1:14">
      <c r="B9" s="14" t="s">
        <v>23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1">
        <f>SUM(C9:L9)</f>
        <v>0</v>
      </c>
    </row>
    <row r="10" spans="1:14">
      <c r="B10" s="8" t="s">
        <v>20</v>
      </c>
      <c r="C10" s="32">
        <f t="shared" ref="C10:L10" si="0">C8-C9</f>
        <v>0</v>
      </c>
      <c r="D10" s="32">
        <f t="shared" si="0"/>
        <v>0</v>
      </c>
      <c r="E10" s="32">
        <f t="shared" si="0"/>
        <v>0</v>
      </c>
      <c r="F10" s="32">
        <f t="shared" si="0"/>
        <v>0</v>
      </c>
      <c r="G10" s="32">
        <f t="shared" si="0"/>
        <v>0</v>
      </c>
      <c r="H10" s="32">
        <f t="shared" si="0"/>
        <v>0</v>
      </c>
      <c r="I10" s="32">
        <f t="shared" si="0"/>
        <v>0</v>
      </c>
      <c r="J10" s="32">
        <f t="shared" si="0"/>
        <v>0</v>
      </c>
      <c r="K10" s="32">
        <f t="shared" si="0"/>
        <v>0</v>
      </c>
      <c r="L10" s="32">
        <f t="shared" si="0"/>
        <v>0</v>
      </c>
      <c r="M10" s="32">
        <f>SUM(C10:L10)</f>
        <v>0</v>
      </c>
    </row>
    <row r="11" spans="1:14">
      <c r="A11" s="16" t="s">
        <v>30</v>
      </c>
      <c r="B11" s="16"/>
      <c r="C11" s="29" t="e">
        <f>IF(IF($B$3="On Campus",IF(7-MONTH(C$6)&lt;=0,VLOOKUP($B$4,'List Selection'!$A:$AL,YEAR(C$6)-2012,FALSE),VLOOKUP($B$4,'List Selection'!$A:$AL,YEAR(C$6)-2012-1,FALSE)),IF(7-MONTH(C$6)&lt;=0,VLOOKUP($B$3,'List Selection'!$A:$AL,YEAR(C$6)-2012,FALSE),VLOOKUP($B$3,'List Selection'!$A:$AL,YEAR(C$6)-2012-1,FALSE)))=IF($B$3="On Campus",IF(7-MONTH(C$6)&lt;=0,VLOOKUP($B$4,'List Selection'!$A:$AL,YEAR(C$6)-2012+1,FALSE),VLOOKUP($B$4,'List Selection'!$A:$AL,YEAR(C$6)-2012,FALSE)),IF(7-MONTH(C$6)&lt;=0,VLOOKUP($B$3,'List Selection'!$A:$AL,YEAR(C$6)-2012+1,FALSE),VLOOKUP($B$3,'List Selection'!$A:$AL,YEAR(C$6)-2012,FALSE))),"Y","N")</f>
        <v>#VALUE!</v>
      </c>
      <c r="D11" s="29" t="e">
        <f>IF(IF($B$3="On Campus",IF(7-MONTH(D$6)&lt;=0,VLOOKUP($B$4,'List Selection'!$A:$AL,YEAR(D$6)-2012,FALSE),VLOOKUP($B$4,'List Selection'!$A:$AL,YEAR(D$6)-2012-1,FALSE)),IF(7-MONTH(D$6)&lt;=0,VLOOKUP($B$3,'List Selection'!$A:$AL,YEAR(D$6)-2012,FALSE),VLOOKUP($B$3,'List Selection'!$A:$AL,YEAR(D$6)-2012-1,FALSE)))=IF($B$3="On Campus",IF(7-MONTH(D$6)&lt;=0,VLOOKUP($B$4,'List Selection'!$A:$AL,YEAR(D$6)-2012+1,FALSE),VLOOKUP($B$4,'List Selection'!$A:$AL,YEAR(D$6)-2012,FALSE)),IF(7-MONTH(D$6)&lt;=0,VLOOKUP($B$3,'List Selection'!$A:$AL,YEAR(D$6)-2012+1,FALSE),VLOOKUP($B$3,'List Selection'!$A:$AL,YEAR(D$6)-2012,FALSE))),"Y","N")</f>
        <v>#VALUE!</v>
      </c>
      <c r="E11" s="29" t="e">
        <f>IF(IF($B$3="On Campus",IF(7-MONTH(E$6)&lt;=0,VLOOKUP($B$4,'List Selection'!$A:$AL,YEAR(E$6)-2012,FALSE),VLOOKUP($B$4,'List Selection'!$A:$AL,YEAR(E$6)-2012-1,FALSE)),IF(7-MONTH(E$6)&lt;=0,VLOOKUP($B$3,'List Selection'!$A:$AL,YEAR(E$6)-2012,FALSE),VLOOKUP($B$3,'List Selection'!$A:$AL,YEAR(E$6)-2012-1,FALSE)))=IF($B$3="On Campus",IF(7-MONTH(E$6)&lt;=0,VLOOKUP($B$4,'List Selection'!$A:$AL,YEAR(E$6)-2012+1,FALSE),VLOOKUP($B$4,'List Selection'!$A:$AL,YEAR(E$6)-2012,FALSE)),IF(7-MONTH(E$6)&lt;=0,VLOOKUP($B$3,'List Selection'!$A:$AL,YEAR(E$6)-2012+1,FALSE),VLOOKUP($B$3,'List Selection'!$A:$AL,YEAR(E$6)-2012,FALSE))),"Y","N")</f>
        <v>#VALUE!</v>
      </c>
      <c r="F11" s="29" t="e">
        <f>IF(IF($B$3="On Campus",IF(7-MONTH(F$6)&lt;=0,VLOOKUP($B$4,'List Selection'!$A:$AL,YEAR(F$6)-2012,FALSE),VLOOKUP($B$4,'List Selection'!$A:$AL,YEAR(F$6)-2012-1,FALSE)),IF(7-MONTH(F$6)&lt;=0,VLOOKUP($B$3,'List Selection'!$A:$AL,YEAR(F$6)-2012,FALSE),VLOOKUP($B$3,'List Selection'!$A:$AL,YEAR(F$6)-2012-1,FALSE)))=IF($B$3="On Campus",IF(7-MONTH(F$6)&lt;=0,VLOOKUP($B$4,'List Selection'!$A:$AL,YEAR(F$6)-2012+1,FALSE),VLOOKUP($B$4,'List Selection'!$A:$AL,YEAR(F$6)-2012,FALSE)),IF(7-MONTH(F$6)&lt;=0,VLOOKUP($B$3,'List Selection'!$A:$AL,YEAR(F$6)-2012+1,FALSE),VLOOKUP($B$3,'List Selection'!$A:$AL,YEAR(F$6)-2012,FALSE))),"Y","N")</f>
        <v>#VALUE!</v>
      </c>
      <c r="G11" s="29" t="e">
        <f>IF(IF($B$3="On Campus",IF(7-MONTH(G$6)&lt;=0,VLOOKUP($B$4,'List Selection'!$A:$AL,YEAR(G$6)-2012,FALSE),VLOOKUP($B$4,'List Selection'!$A:$AL,YEAR(G$6)-2012-1,FALSE)),IF(7-MONTH(G$6)&lt;=0,VLOOKUP($B$3,'List Selection'!$A:$AL,YEAR(G$6)-2012,FALSE),VLOOKUP($B$3,'List Selection'!$A:$AL,YEAR(G$6)-2012-1,FALSE)))=IF($B$3="On Campus",IF(7-MONTH(G$6)&lt;=0,VLOOKUP($B$4,'List Selection'!$A:$AL,YEAR(G$6)-2012+1,FALSE),VLOOKUP($B$4,'List Selection'!$A:$AL,YEAR(G$6)-2012,FALSE)),IF(7-MONTH(G$6)&lt;=0,VLOOKUP($B$3,'List Selection'!$A:$AL,YEAR(G$6)-2012+1,FALSE),VLOOKUP($B$3,'List Selection'!$A:$AL,YEAR(G$6)-2012,FALSE))),"Y","N")</f>
        <v>#VALUE!</v>
      </c>
      <c r="H11" s="29" t="e">
        <f>IF(IF($B$3="On Campus",IF(7-MONTH(H$6)&lt;=0,VLOOKUP($B$4,'List Selection'!$A:$AL,YEAR(H$6)-2012,FALSE),VLOOKUP($B$4,'List Selection'!$A:$AL,YEAR(H$6)-2012-1,FALSE)),IF(7-MONTH(H$6)&lt;=0,VLOOKUP($B$3,'List Selection'!$A:$AL,YEAR(H$6)-2012,FALSE),VLOOKUP($B$3,'List Selection'!$A:$AL,YEAR(H$6)-2012-1,FALSE)))=IF($B$3="On Campus",IF(7-MONTH(H$6)&lt;=0,VLOOKUP($B$4,'List Selection'!$A:$AL,YEAR(H$6)-2012+1,FALSE),VLOOKUP($B$4,'List Selection'!$A:$AL,YEAR(H$6)-2012,FALSE)),IF(7-MONTH(H$6)&lt;=0,VLOOKUP($B$3,'List Selection'!$A:$AL,YEAR(H$6)-2012+1,FALSE),VLOOKUP($B$3,'List Selection'!$A:$AL,YEAR(H$6)-2012,FALSE))),"Y","N")</f>
        <v>#VALUE!</v>
      </c>
      <c r="I11" s="29" t="e">
        <f>IF(IF($B$3="On Campus",IF(7-MONTH(I$6)&lt;=0,VLOOKUP($B$4,'List Selection'!$A:$AL,YEAR(I$6)-2012,FALSE),VLOOKUP($B$4,'List Selection'!$A:$AL,YEAR(I$6)-2012-1,FALSE)),IF(7-MONTH(I$6)&lt;=0,VLOOKUP($B$3,'List Selection'!$A:$AL,YEAR(I$6)-2012,FALSE),VLOOKUP($B$3,'List Selection'!$A:$AL,YEAR(I$6)-2012-1,FALSE)))=IF($B$3="On Campus",IF(7-MONTH(I$6)&lt;=0,VLOOKUP($B$4,'List Selection'!$A:$AL,YEAR(I$6)-2012+1,FALSE),VLOOKUP($B$4,'List Selection'!$A:$AL,YEAR(I$6)-2012,FALSE)),IF(7-MONTH(I$6)&lt;=0,VLOOKUP($B$3,'List Selection'!$A:$AL,YEAR(I$6)-2012+1,FALSE),VLOOKUP($B$3,'List Selection'!$A:$AL,YEAR(I$6)-2012,FALSE))),"Y","N")</f>
        <v>#VALUE!</v>
      </c>
      <c r="J11" s="29" t="e">
        <f>IF(IF($B$3="On Campus",IF(7-MONTH(J$6)&lt;=0,VLOOKUP($B$4,'List Selection'!$A:$AL,YEAR(J$6)-2012,FALSE),VLOOKUP($B$4,'List Selection'!$A:$AL,YEAR(J$6)-2012-1,FALSE)),IF(7-MONTH(J$6)&lt;=0,VLOOKUP($B$3,'List Selection'!$A:$AL,YEAR(J$6)-2012,FALSE),VLOOKUP($B$3,'List Selection'!$A:$AL,YEAR(J$6)-2012-1,FALSE)))=IF($B$3="On Campus",IF(7-MONTH(J$6)&lt;=0,VLOOKUP($B$4,'List Selection'!$A:$AL,YEAR(J$6)-2012+1,FALSE),VLOOKUP($B$4,'List Selection'!$A:$AL,YEAR(J$6)-2012,FALSE)),IF(7-MONTH(J$6)&lt;=0,VLOOKUP($B$3,'List Selection'!$A:$AL,YEAR(J$6)-2012+1,FALSE),VLOOKUP($B$3,'List Selection'!$A:$AL,YEAR(J$6)-2012,FALSE))),"Y","N")</f>
        <v>#VALUE!</v>
      </c>
      <c r="K11" s="29" t="e">
        <f>IF(IF($B$3="On Campus",IF(7-MONTH(K$6)&lt;=0,VLOOKUP($B$4,'List Selection'!$A:$AL,YEAR(K$6)-2012,FALSE),VLOOKUP($B$4,'List Selection'!$A:$AL,YEAR(K$6)-2012-1,FALSE)),IF(7-MONTH(K$6)&lt;=0,VLOOKUP($B$3,'List Selection'!$A:$AL,YEAR(K$6)-2012,FALSE),VLOOKUP($B$3,'List Selection'!$A:$AL,YEAR(K$6)-2012-1,FALSE)))=IF($B$3="On Campus",IF(7-MONTH(K$6)&lt;=0,VLOOKUP($B$4,'List Selection'!$A:$AL,YEAR(K$6)-2012+1,FALSE),VLOOKUP($B$4,'List Selection'!$A:$AL,YEAR(K$6)-2012,FALSE)),IF(7-MONTH(K$6)&lt;=0,VLOOKUP($B$3,'List Selection'!$A:$AL,YEAR(K$6)-2012+1,FALSE),VLOOKUP($B$3,'List Selection'!$A:$AL,YEAR(K$6)-2012,FALSE))),"Y","N")</f>
        <v>#VALUE!</v>
      </c>
      <c r="L11" s="29" t="e">
        <f>IF(IF($B$3="On Campus",IF(7-MONTH(L$6)&lt;=0,VLOOKUP($B$4,'List Selection'!$A:$AL,YEAR(L$6)-2012,FALSE),VLOOKUP($B$4,'List Selection'!$A:$AL,YEAR(L$6)-2012-1,FALSE)),IF(7-MONTH(L$6)&lt;=0,VLOOKUP($B$3,'List Selection'!$A:$AL,YEAR(L$6)-2012,FALSE),VLOOKUP($B$3,'List Selection'!$A:$AL,YEAR(L$6)-2012-1,FALSE)))=IF($B$3="On Campus",IF(7-MONTH(L$6)&lt;=0,VLOOKUP($B$4,'List Selection'!$A:$AL,YEAR(L$6)-2012+1,FALSE),VLOOKUP($B$4,'List Selection'!$A:$AL,YEAR(L$6)-2012,FALSE)),IF(7-MONTH(L$6)&lt;=0,VLOOKUP($B$3,'List Selection'!$A:$AL,YEAR(L$6)-2012+1,FALSE),VLOOKUP($B$3,'List Selection'!$A:$AL,YEAR(L$6)-2012,FALSE))),"Y","N")</f>
        <v>#VALUE!</v>
      </c>
      <c r="M11" s="17"/>
    </row>
    <row r="12" spans="1:14">
      <c r="A12" s="40" t="s">
        <v>27</v>
      </c>
      <c r="B12" s="22" t="s">
        <v>31</v>
      </c>
      <c r="C12" s="23" t="e">
        <f>IF($B$3="On Campus",IF(7-MONTH(C$6)&lt;=0,VLOOKUP($B$4,'List Selection'!$A:$AL,YEAR(C$6)-2012,FALSE),VLOOKUP($B$4,'List Selection'!$A:$AL,YEAR(C$6)-2012-1,FALSE)),IF(7-MONTH(C$6)&lt;=0,VLOOKUP($B$3,'List Selection'!$A:$AL,YEAR(C$6)-2012,FALSE),VLOOKUP($B$3,'List Selection'!$A:$AL,YEAR(C$6)-2012-1,FALSE)))</f>
        <v>#VALUE!</v>
      </c>
      <c r="D12" s="23" t="e">
        <f>IF($B$3="On Campus",IF(7-MONTH(D$6)&lt;=0,VLOOKUP($B$4,'List Selection'!$A:$AL,YEAR(D$6)-2012,FALSE),VLOOKUP($B$4,'List Selection'!$A:$AL,YEAR(D$6)-2012-1,FALSE)),IF(7-MONTH(D$6)&lt;=0,VLOOKUP($B$3,'List Selection'!$A:$AL,YEAR(D$6)-2012,FALSE),VLOOKUP($B$3,'List Selection'!$A:$AL,YEAR(D$6)-2012-1,FALSE)))</f>
        <v>#VALUE!</v>
      </c>
      <c r="E12" s="23" t="e">
        <f>IF($B$3="On Campus",IF(7-MONTH(E$6)&lt;=0,VLOOKUP($B$4,'List Selection'!$A:$AL,YEAR(E$6)-2012,FALSE),VLOOKUP($B$4,'List Selection'!$A:$AL,YEAR(E$6)-2012-1,FALSE)),IF(7-MONTH(E$6)&lt;=0,VLOOKUP($B$3,'List Selection'!$A:$AL,YEAR(E$6)-2012,FALSE),VLOOKUP($B$3,'List Selection'!$A:$AL,YEAR(E$6)-2012-1,FALSE)))</f>
        <v>#VALUE!</v>
      </c>
      <c r="F12" s="23" t="e">
        <f>IF($B$3="On Campus",IF(7-MONTH(F$6)&lt;=0,VLOOKUP($B$4,'List Selection'!$A:$AL,YEAR(F$6)-2012,FALSE),VLOOKUP($B$4,'List Selection'!$A:$AL,YEAR(F$6)-2012-1,FALSE)),IF(7-MONTH(F$6)&lt;=0,VLOOKUP($B$3,'List Selection'!$A:$AL,YEAR(F$6)-2012,FALSE),VLOOKUP($B$3,'List Selection'!$A:$AL,YEAR(F$6)-2012-1,FALSE)))</f>
        <v>#VALUE!</v>
      </c>
      <c r="G12" s="23" t="e">
        <f>IF($B$3="On Campus",IF(7-MONTH(G$6)&lt;=0,VLOOKUP($B$4,'List Selection'!$A:$AL,YEAR(G$6)-2012,FALSE),VLOOKUP($B$4,'List Selection'!$A:$AL,YEAR(G$6)-2012-1,FALSE)),IF(7-MONTH(G$6)&lt;=0,VLOOKUP($B$3,'List Selection'!$A:$AL,YEAR(G$6)-2012,FALSE),VLOOKUP($B$3,'List Selection'!$A:$AL,YEAR(G$6)-2012-1,FALSE)))</f>
        <v>#VALUE!</v>
      </c>
      <c r="H12" s="23" t="e">
        <f>IF($B$3="On Campus",IF(7-MONTH(H$6)&lt;=0,VLOOKUP($B$4,'List Selection'!$A:$AL,YEAR(H$6)-2012,FALSE),VLOOKUP($B$4,'List Selection'!$A:$AL,YEAR(H$6)-2012-1,FALSE)),IF(7-MONTH(H$6)&lt;=0,VLOOKUP($B$3,'List Selection'!$A:$AL,YEAR(H$6)-2012,FALSE),VLOOKUP($B$3,'List Selection'!$A:$AL,YEAR(H$6)-2012-1,FALSE)))</f>
        <v>#VALUE!</v>
      </c>
      <c r="I12" s="23" t="e">
        <f>IF($B$3="On Campus",IF(7-MONTH(I$6)&lt;=0,VLOOKUP($B$4,'List Selection'!$A:$AL,YEAR(I$6)-2012,FALSE),VLOOKUP($B$4,'List Selection'!$A:$AL,YEAR(I$6)-2012-1,FALSE)),IF(7-MONTH(I$6)&lt;=0,VLOOKUP($B$3,'List Selection'!$A:$AL,YEAR(I$6)-2012,FALSE),VLOOKUP($B$3,'List Selection'!$A:$AL,YEAR(I$6)-2012-1,FALSE)))</f>
        <v>#VALUE!</v>
      </c>
      <c r="J12" s="23" t="e">
        <f>IF($B$3="On Campus",IF(7-MONTH(J$6)&lt;=0,VLOOKUP($B$4,'List Selection'!$A:$AL,YEAR(J$6)-2012,FALSE),VLOOKUP($B$4,'List Selection'!$A:$AL,YEAR(J$6)-2012-1,FALSE)),IF(7-MONTH(J$6)&lt;=0,VLOOKUP($B$3,'List Selection'!$A:$AL,YEAR(J$6)-2012,FALSE),VLOOKUP($B$3,'List Selection'!$A:$AL,YEAR(J$6)-2012-1,FALSE)))</f>
        <v>#VALUE!</v>
      </c>
      <c r="K12" s="23" t="e">
        <f>IF($B$3="On Campus",IF(7-MONTH(K$6)&lt;=0,VLOOKUP($B$4,'List Selection'!$A:$AL,YEAR(K$6)-2012,FALSE),VLOOKUP($B$4,'List Selection'!$A:$AL,YEAR(K$6)-2012-1,FALSE)),IF(7-MONTH(K$6)&lt;=0,VLOOKUP($B$3,'List Selection'!$A:$AL,YEAR(K$6)-2012,FALSE),VLOOKUP($B$3,'List Selection'!$A:$AL,YEAR(K$6)-2012-1,FALSE)))</f>
        <v>#VALUE!</v>
      </c>
      <c r="L12" s="24" t="e">
        <f>IF($B$3="On Campus",IF(7-MONTH(L$6)&lt;=0,VLOOKUP($B$4,'List Selection'!$A:$AL,YEAR(L$6)-2012,FALSE),VLOOKUP($B$4,'List Selection'!$A:$AL,YEAR(L$6)-2012-1,FALSE)),IF(7-MONTH(L$6)&lt;=0,VLOOKUP($B$3,'List Selection'!$A:$AL,YEAR(L$6)-2012,FALSE),VLOOKUP($B$3,'List Selection'!$A:$AL,YEAR(L$6)-2012-1,FALSE)))</f>
        <v>#VALUE!</v>
      </c>
      <c r="M12" s="15"/>
    </row>
    <row r="13" spans="1:14">
      <c r="A13" s="41"/>
      <c r="B13" s="25" t="s">
        <v>29</v>
      </c>
      <c r="C13" s="26" t="e">
        <f>IF(C11="N",IF(7-MONTH(C$6)&lt;=0,19-MONTH('F&amp;A Calculator'!C$6),7-MONTH('F&amp;A Calculator'!C$6)),12)</f>
        <v>#VALUE!</v>
      </c>
      <c r="D13" s="26" t="e">
        <f>IF(D11="N",IF(7-MONTH(D$6)&lt;=0,19-MONTH('F&amp;A Calculator'!D$6),7-MONTH('F&amp;A Calculator'!D$6)),12)</f>
        <v>#VALUE!</v>
      </c>
      <c r="E13" s="26" t="e">
        <f>IF(E11="N",IF(7-MONTH(E$6)&lt;=0,19-MONTH('F&amp;A Calculator'!E$6),7-MONTH('F&amp;A Calculator'!E$6)),12)</f>
        <v>#VALUE!</v>
      </c>
      <c r="F13" s="26" t="e">
        <f>IF(F11="N",IF(7-MONTH(F$6)&lt;=0,19-MONTH('F&amp;A Calculator'!F$6),7-MONTH('F&amp;A Calculator'!F$6)),12)</f>
        <v>#VALUE!</v>
      </c>
      <c r="G13" s="26" t="e">
        <f>IF(G11="N",IF(7-MONTH(G$6)&lt;=0,19-MONTH('F&amp;A Calculator'!G$6),7-MONTH('F&amp;A Calculator'!G$6)),12)</f>
        <v>#VALUE!</v>
      </c>
      <c r="H13" s="26" t="e">
        <f>IF(H11="N",IF(7-MONTH(H$6)&lt;=0,19-MONTH('F&amp;A Calculator'!H$6),7-MONTH('F&amp;A Calculator'!H$6)),12)</f>
        <v>#VALUE!</v>
      </c>
      <c r="I13" s="26" t="e">
        <f>IF(I11="N",IF(7-MONTH(I$6)&lt;=0,19-MONTH('F&amp;A Calculator'!I$6),7-MONTH('F&amp;A Calculator'!I$6)),12)</f>
        <v>#VALUE!</v>
      </c>
      <c r="J13" s="26" t="e">
        <f>IF(J11="N",IF(7-MONTH(J$6)&lt;=0,19-MONTH('F&amp;A Calculator'!J$6),7-MONTH('F&amp;A Calculator'!J$6)),12)</f>
        <v>#VALUE!</v>
      </c>
      <c r="K13" s="26" t="e">
        <f>IF(K11="N",IF(7-MONTH(K$6)&lt;=0,19-MONTH('F&amp;A Calculator'!K$6),7-MONTH('F&amp;A Calculator'!K$6)),12)</f>
        <v>#VALUE!</v>
      </c>
      <c r="L13" s="27" t="e">
        <f>IF(L11="N",IF(7-MONTH(L$6)&lt;=0,19-MONTH('F&amp;A Calculator'!L$6),7-MONTH('F&amp;A Calculator'!L$6)),12)</f>
        <v>#VALUE!</v>
      </c>
      <c r="M13" s="15"/>
    </row>
    <row r="14" spans="1:14">
      <c r="A14" s="41"/>
      <c r="B14" s="25" t="s">
        <v>33</v>
      </c>
      <c r="C14" s="33" t="e">
        <f>ROUNDUP(C10/12*C13,0)</f>
        <v>#VALUE!</v>
      </c>
      <c r="D14" s="33" t="e">
        <f t="shared" ref="D14:L14" si="1">ROUNDUP(D10/12*D13,0)</f>
        <v>#VALUE!</v>
      </c>
      <c r="E14" s="33" t="e">
        <f t="shared" si="1"/>
        <v>#VALUE!</v>
      </c>
      <c r="F14" s="33" t="e">
        <f t="shared" si="1"/>
        <v>#VALUE!</v>
      </c>
      <c r="G14" s="33" t="e">
        <f t="shared" si="1"/>
        <v>#VALUE!</v>
      </c>
      <c r="H14" s="33" t="e">
        <f t="shared" si="1"/>
        <v>#VALUE!</v>
      </c>
      <c r="I14" s="33" t="e">
        <f t="shared" si="1"/>
        <v>#VALUE!</v>
      </c>
      <c r="J14" s="33" t="e">
        <f t="shared" si="1"/>
        <v>#VALUE!</v>
      </c>
      <c r="K14" s="33" t="e">
        <f t="shared" si="1"/>
        <v>#VALUE!</v>
      </c>
      <c r="L14" s="34" t="e">
        <f t="shared" si="1"/>
        <v>#VALUE!</v>
      </c>
      <c r="M14" s="15"/>
    </row>
    <row r="15" spans="1:14">
      <c r="A15" s="42"/>
      <c r="B15" s="28" t="s">
        <v>32</v>
      </c>
      <c r="C15" s="35" t="e">
        <f>ROUNDUP(C10/12*C12*C13,0)</f>
        <v>#VALUE!</v>
      </c>
      <c r="D15" s="35" t="e">
        <f t="shared" ref="D15:L15" si="2">ROUNDUP(D10/12*D12*D13,0)</f>
        <v>#VALUE!</v>
      </c>
      <c r="E15" s="35" t="e">
        <f t="shared" si="2"/>
        <v>#VALUE!</v>
      </c>
      <c r="F15" s="35" t="e">
        <f t="shared" si="2"/>
        <v>#VALUE!</v>
      </c>
      <c r="G15" s="35" t="e">
        <f t="shared" si="2"/>
        <v>#VALUE!</v>
      </c>
      <c r="H15" s="35" t="e">
        <f t="shared" si="2"/>
        <v>#VALUE!</v>
      </c>
      <c r="I15" s="35" t="e">
        <f t="shared" si="2"/>
        <v>#VALUE!</v>
      </c>
      <c r="J15" s="35" t="e">
        <f t="shared" si="2"/>
        <v>#VALUE!</v>
      </c>
      <c r="K15" s="35" t="e">
        <f t="shared" si="2"/>
        <v>#VALUE!</v>
      </c>
      <c r="L15" s="36" t="e">
        <f t="shared" si="2"/>
        <v>#VALUE!</v>
      </c>
      <c r="M15" s="15"/>
    </row>
    <row r="16" spans="1:14">
      <c r="A16" s="40" t="s">
        <v>28</v>
      </c>
      <c r="B16" s="22" t="s">
        <v>31</v>
      </c>
      <c r="C16" s="23" t="e">
        <f>IF(C11="N",IF($B$3="On Campus",IF(7-MONTH(C$6)&lt;=0,VLOOKUP($B$4,'List Selection'!$A:$AL,YEAR(C$6)-2012+1,FALSE),VLOOKUP($B$4,'List Selection'!$A:$AL,YEAR(C$6)-2012,FALSE)),IF(7-MONTH(C$6)&lt;=0,VLOOKUP($B$3,'List Selection'!$A:$AL,YEAR(C$6)-2012+1,FALSE),VLOOKUP($B$3,'List Selection'!$A:$AL,YEAR(C$6)-2012,FALSE))),0)</f>
        <v>#VALUE!</v>
      </c>
      <c r="D16" s="23" t="e">
        <f>IF(D11="N",IF($B$3="On Campus",IF(7-MONTH(D$6)&lt;=0,VLOOKUP($B$4,'List Selection'!$A:$AL,YEAR(D$6)-2012+1,FALSE),VLOOKUP($B$4,'List Selection'!$A:$AL,YEAR(D$6)-2012,FALSE)),IF(7-MONTH(D$6)&lt;=0,VLOOKUP($B$3,'List Selection'!$A:$AL,YEAR(D$6)-2012+1,FALSE),VLOOKUP($B$3,'List Selection'!$A:$AL,YEAR(D$6)-2012,FALSE))),0)</f>
        <v>#VALUE!</v>
      </c>
      <c r="E16" s="23" t="e">
        <f>IF(E11="N",IF($B$3="On Campus",IF(7-MONTH(E$6)&lt;=0,VLOOKUP($B$4,'List Selection'!$A:$AL,YEAR(E$6)-2012+1,FALSE),VLOOKUP($B$4,'List Selection'!$A:$AL,YEAR(E$6)-2012,FALSE)),IF(7-MONTH(E$6)&lt;=0,VLOOKUP($B$3,'List Selection'!$A:$AL,YEAR(E$6)-2012+1,FALSE),VLOOKUP($B$3,'List Selection'!$A:$AL,YEAR(E$6)-2012,FALSE))),0)</f>
        <v>#VALUE!</v>
      </c>
      <c r="F16" s="23" t="e">
        <f>IF(F11="N",IF($B$3="On Campus",IF(7-MONTH(F$6)&lt;=0,VLOOKUP($B$4,'List Selection'!$A:$AL,YEAR(F$6)-2012+1,FALSE),VLOOKUP($B$4,'List Selection'!$A:$AL,YEAR(F$6)-2012,FALSE)),IF(7-MONTH(F$6)&lt;=0,VLOOKUP($B$3,'List Selection'!$A:$AL,YEAR(F$6)-2012+1,FALSE),VLOOKUP($B$3,'List Selection'!$A:$AL,YEAR(F$6)-2012,FALSE))),0)</f>
        <v>#VALUE!</v>
      </c>
      <c r="G16" s="23" t="e">
        <f>IF(G11="N",IF($B$3="On Campus",IF(7-MONTH(G$6)&lt;=0,VLOOKUP($B$4,'List Selection'!$A:$AL,YEAR(G$6)-2012+1,FALSE),VLOOKUP($B$4,'List Selection'!$A:$AL,YEAR(G$6)-2012,FALSE)),IF(7-MONTH(G$6)&lt;=0,VLOOKUP($B$3,'List Selection'!$A:$AL,YEAR(G$6)-2012+1,FALSE),VLOOKUP($B$3,'List Selection'!$A:$AL,YEAR(G$6)-2012,FALSE))),0)</f>
        <v>#VALUE!</v>
      </c>
      <c r="H16" s="23" t="e">
        <f>IF(H11="N",IF($B$3="On Campus",IF(7-MONTH(H$6)&lt;=0,VLOOKUP($B$4,'List Selection'!$A:$AL,YEAR(H$6)-2012+1,FALSE),VLOOKUP($B$4,'List Selection'!$A:$AL,YEAR(H$6)-2012,FALSE)),IF(7-MONTH(H$6)&lt;=0,VLOOKUP($B$3,'List Selection'!$A:$AL,YEAR(H$6)-2012+1,FALSE),VLOOKUP($B$3,'List Selection'!$A:$AL,YEAR(H$6)-2012,FALSE))),0)</f>
        <v>#VALUE!</v>
      </c>
      <c r="I16" s="23" t="e">
        <f>IF(I11="N",IF($B$3="On Campus",IF(7-MONTH(I$6)&lt;=0,VLOOKUP($B$4,'List Selection'!$A:$AL,YEAR(I$6)-2012+1,FALSE),VLOOKUP($B$4,'List Selection'!$A:$AL,YEAR(I$6)-2012,FALSE)),IF(7-MONTH(I$6)&lt;=0,VLOOKUP($B$3,'List Selection'!$A:$AL,YEAR(I$6)-2012+1,FALSE),VLOOKUP($B$3,'List Selection'!$A:$AL,YEAR(I$6)-2012,FALSE))),0)</f>
        <v>#VALUE!</v>
      </c>
      <c r="J16" s="23" t="e">
        <f>IF(J11="N",IF($B$3="On Campus",IF(7-MONTH(J$6)&lt;=0,VLOOKUP($B$4,'List Selection'!$A:$AL,YEAR(J$6)-2012+1,FALSE),VLOOKUP($B$4,'List Selection'!$A:$AL,YEAR(J$6)-2012,FALSE)),IF(7-MONTH(J$6)&lt;=0,VLOOKUP($B$3,'List Selection'!$A:$AL,YEAR(J$6)-2012+1,FALSE),VLOOKUP($B$3,'List Selection'!$A:$AL,YEAR(J$6)-2012,FALSE))),0)</f>
        <v>#VALUE!</v>
      </c>
      <c r="K16" s="23" t="e">
        <f>IF(K11="N",IF($B$3="On Campus",IF(7-MONTH(K$6)&lt;=0,VLOOKUP($B$4,'List Selection'!$A:$AL,YEAR(K$6)-2012+1,FALSE),VLOOKUP($B$4,'List Selection'!$A:$AL,YEAR(K$6)-2012,FALSE)),IF(7-MONTH(K$6)&lt;=0,VLOOKUP($B$3,'List Selection'!$A:$AL,YEAR(K$6)-2012+1,FALSE),VLOOKUP($B$3,'List Selection'!$A:$AL,YEAR(K$6)-2012,FALSE))),0)</f>
        <v>#VALUE!</v>
      </c>
      <c r="L16" s="24" t="e">
        <f>IF(L11="N",IF($B$3="On Campus",IF(7-MONTH(L$6)&lt;=0,VLOOKUP($B$4,'List Selection'!$A:$AL,YEAR(L$6)-2012+1,FALSE),VLOOKUP($B$4,'List Selection'!$A:$AL,YEAR(L$6)-2012,FALSE)),IF(7-MONTH(L$6)&lt;=0,VLOOKUP($B$3,'List Selection'!$A:$AL,YEAR(L$6)-2012+1,FALSE),VLOOKUP($B$3,'List Selection'!$A:$AL,YEAR(L$6)-2012,FALSE))),0)</f>
        <v>#VALUE!</v>
      </c>
      <c r="M16" s="15"/>
    </row>
    <row r="17" spans="1:13">
      <c r="A17" s="41"/>
      <c r="B17" s="25" t="s">
        <v>29</v>
      </c>
      <c r="C17" s="26" t="e">
        <f>IF(C11="N",IF(C13="","",12-C13),0)</f>
        <v>#VALUE!</v>
      </c>
      <c r="D17" s="26" t="e">
        <f t="shared" ref="D17:L17" si="3">IF(D11="N",IF(D13="","",12-D13),0)</f>
        <v>#VALUE!</v>
      </c>
      <c r="E17" s="26" t="e">
        <f t="shared" si="3"/>
        <v>#VALUE!</v>
      </c>
      <c r="F17" s="26" t="e">
        <f t="shared" si="3"/>
        <v>#VALUE!</v>
      </c>
      <c r="G17" s="26" t="e">
        <f t="shared" si="3"/>
        <v>#VALUE!</v>
      </c>
      <c r="H17" s="26" t="e">
        <f t="shared" si="3"/>
        <v>#VALUE!</v>
      </c>
      <c r="I17" s="26" t="e">
        <f t="shared" si="3"/>
        <v>#VALUE!</v>
      </c>
      <c r="J17" s="26" t="e">
        <f t="shared" si="3"/>
        <v>#VALUE!</v>
      </c>
      <c r="K17" s="26" t="e">
        <f t="shared" si="3"/>
        <v>#VALUE!</v>
      </c>
      <c r="L17" s="27" t="e">
        <f t="shared" si="3"/>
        <v>#VALUE!</v>
      </c>
      <c r="M17" s="15"/>
    </row>
    <row r="18" spans="1:13">
      <c r="A18" s="41"/>
      <c r="B18" s="25" t="s">
        <v>33</v>
      </c>
      <c r="C18" s="33" t="e">
        <f>ROUNDUP(C17*C10/12,0)</f>
        <v>#VALUE!</v>
      </c>
      <c r="D18" s="33" t="e">
        <f t="shared" ref="D18:L18" si="4">ROUNDUP(D17*D10/12,0)</f>
        <v>#VALUE!</v>
      </c>
      <c r="E18" s="33" t="e">
        <f t="shared" si="4"/>
        <v>#VALUE!</v>
      </c>
      <c r="F18" s="33" t="e">
        <f t="shared" si="4"/>
        <v>#VALUE!</v>
      </c>
      <c r="G18" s="33" t="e">
        <f t="shared" si="4"/>
        <v>#VALUE!</v>
      </c>
      <c r="H18" s="33" t="e">
        <f t="shared" si="4"/>
        <v>#VALUE!</v>
      </c>
      <c r="I18" s="33" t="e">
        <f t="shared" si="4"/>
        <v>#VALUE!</v>
      </c>
      <c r="J18" s="33" t="e">
        <f t="shared" si="4"/>
        <v>#VALUE!</v>
      </c>
      <c r="K18" s="33" t="e">
        <f t="shared" si="4"/>
        <v>#VALUE!</v>
      </c>
      <c r="L18" s="34" t="e">
        <f t="shared" si="4"/>
        <v>#VALUE!</v>
      </c>
      <c r="M18" s="15"/>
    </row>
    <row r="19" spans="1:13">
      <c r="A19" s="42"/>
      <c r="B19" s="28" t="s">
        <v>32</v>
      </c>
      <c r="C19" s="35" t="e">
        <f>ROUNDUP(C10/12*C16*C17,0)</f>
        <v>#VALUE!</v>
      </c>
      <c r="D19" s="35" t="e">
        <f t="shared" ref="D19:L19" si="5">ROUNDUP(D10/12*D16*D17,0)</f>
        <v>#VALUE!</v>
      </c>
      <c r="E19" s="35" t="e">
        <f t="shared" si="5"/>
        <v>#VALUE!</v>
      </c>
      <c r="F19" s="35" t="e">
        <f t="shared" si="5"/>
        <v>#VALUE!</v>
      </c>
      <c r="G19" s="35" t="e">
        <f t="shared" si="5"/>
        <v>#VALUE!</v>
      </c>
      <c r="H19" s="35" t="e">
        <f t="shared" si="5"/>
        <v>#VALUE!</v>
      </c>
      <c r="I19" s="35" t="e">
        <f t="shared" si="5"/>
        <v>#VALUE!</v>
      </c>
      <c r="J19" s="35" t="e">
        <f t="shared" si="5"/>
        <v>#VALUE!</v>
      </c>
      <c r="K19" s="35" t="e">
        <f t="shared" si="5"/>
        <v>#VALUE!</v>
      </c>
      <c r="L19" s="36" t="e">
        <f t="shared" si="5"/>
        <v>#VALUE!</v>
      </c>
      <c r="M19" s="15"/>
    </row>
    <row r="20" spans="1:13">
      <c r="A20" s="18"/>
      <c r="B20" s="18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7"/>
    </row>
    <row r="21" spans="1:13">
      <c r="B21" s="20" t="s">
        <v>21</v>
      </c>
      <c r="C21" s="32" t="e">
        <f>C19+C15</f>
        <v>#VALUE!</v>
      </c>
      <c r="D21" s="32" t="e">
        <f t="shared" ref="D21:L21" si="6">D19+D15</f>
        <v>#VALUE!</v>
      </c>
      <c r="E21" s="32" t="e">
        <f t="shared" si="6"/>
        <v>#VALUE!</v>
      </c>
      <c r="F21" s="32" t="e">
        <f t="shared" si="6"/>
        <v>#VALUE!</v>
      </c>
      <c r="G21" s="32" t="e">
        <f t="shared" si="6"/>
        <v>#VALUE!</v>
      </c>
      <c r="H21" s="32" t="e">
        <f t="shared" si="6"/>
        <v>#VALUE!</v>
      </c>
      <c r="I21" s="32" t="e">
        <f t="shared" si="6"/>
        <v>#VALUE!</v>
      </c>
      <c r="J21" s="32" t="e">
        <f t="shared" si="6"/>
        <v>#VALUE!</v>
      </c>
      <c r="K21" s="32" t="e">
        <f t="shared" si="6"/>
        <v>#VALUE!</v>
      </c>
      <c r="L21" s="32" t="e">
        <f t="shared" si="6"/>
        <v>#VALUE!</v>
      </c>
      <c r="M21" s="38" t="e">
        <f>SUM(C21:L21)</f>
        <v>#VALUE!</v>
      </c>
    </row>
    <row r="22" spans="1:13">
      <c r="B22" s="14" t="s">
        <v>22</v>
      </c>
      <c r="C22" s="37" t="e">
        <f>ROUNDUP(C21+C8,0)</f>
        <v>#VALUE!</v>
      </c>
      <c r="D22" s="37" t="e">
        <f t="shared" ref="D22:L22" si="7">ROUNDUP(D21+D8,0)</f>
        <v>#VALUE!</v>
      </c>
      <c r="E22" s="37" t="e">
        <f t="shared" si="7"/>
        <v>#VALUE!</v>
      </c>
      <c r="F22" s="37" t="e">
        <f t="shared" si="7"/>
        <v>#VALUE!</v>
      </c>
      <c r="G22" s="37" t="e">
        <f t="shared" si="7"/>
        <v>#VALUE!</v>
      </c>
      <c r="H22" s="37" t="e">
        <f t="shared" si="7"/>
        <v>#VALUE!</v>
      </c>
      <c r="I22" s="37" t="e">
        <f t="shared" si="7"/>
        <v>#VALUE!</v>
      </c>
      <c r="J22" s="37" t="e">
        <f t="shared" si="7"/>
        <v>#VALUE!</v>
      </c>
      <c r="K22" s="37" t="e">
        <f t="shared" si="7"/>
        <v>#VALUE!</v>
      </c>
      <c r="L22" s="37" t="e">
        <f t="shared" si="7"/>
        <v>#VALUE!</v>
      </c>
      <c r="M22" s="37" t="e">
        <f>SUM(C22:L22)</f>
        <v>#VALUE!</v>
      </c>
    </row>
  </sheetData>
  <sheetProtection sheet="1" objects="1" scenarios="1" formatCells="0" formatColumns="0" formatRows="0"/>
  <mergeCells count="3">
    <mergeCell ref="A1:N1"/>
    <mergeCell ref="A12:A15"/>
    <mergeCell ref="A16:A19"/>
  </mergeCells>
  <conditionalFormatting sqref="C22:M22">
    <cfRule type="cellIs" dxfId="0" priority="3" operator="greaterThan">
      <formula>0</formula>
    </cfRule>
  </conditionalFormatting>
  <dataValidations count="2">
    <dataValidation type="list" allowBlank="1" showInputMessage="1" showErrorMessage="1" sqref="B3">
      <formula1>"On Campus, Off Campus"</formula1>
    </dataValidation>
    <dataValidation type="list" allowBlank="1" showInputMessage="1" showErrorMessage="1" sqref="B4:B5">
      <formula1>"Research, Instructional/Training, Industry Clinical Agreements, Other Sponsored Programs"</formula1>
    </dataValidation>
  </dataValidations>
  <pageMargins left="0.7" right="0.7" top="0.75" bottom="0.75" header="0.3" footer="0.3"/>
  <pageSetup paperSize="5" scale="80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>
    <tabColor theme="1"/>
  </sheetPr>
  <dimension ref="A1:AL7"/>
  <sheetViews>
    <sheetView workbookViewId="0">
      <selection activeCell="D2" sqref="D2"/>
    </sheetView>
  </sheetViews>
  <sheetFormatPr baseColWidth="10" defaultColWidth="8.83203125" defaultRowHeight="14" x14ac:dyDescent="0"/>
  <cols>
    <col min="1" max="1" width="27" bestFit="1" customWidth="1"/>
    <col min="2" max="2" width="8.6640625" bestFit="1" customWidth="1"/>
    <col min="3" max="3" width="8.6640625" customWidth="1"/>
  </cols>
  <sheetData>
    <row r="1" spans="1:38">
      <c r="A1" s="1" t="s">
        <v>0</v>
      </c>
      <c r="B1" s="4">
        <v>41821</v>
      </c>
      <c r="C1" s="4">
        <v>42186</v>
      </c>
      <c r="D1" s="4">
        <v>42552</v>
      </c>
      <c r="E1" s="4">
        <v>42917</v>
      </c>
      <c r="F1" s="4">
        <v>43282</v>
      </c>
      <c r="G1" s="4">
        <v>43647</v>
      </c>
      <c r="H1" s="4">
        <v>44013</v>
      </c>
      <c r="I1" s="4">
        <v>44378</v>
      </c>
      <c r="J1" s="4">
        <v>44743</v>
      </c>
      <c r="K1" s="4">
        <v>45108</v>
      </c>
      <c r="L1" s="4">
        <v>45474</v>
      </c>
      <c r="M1" s="4">
        <v>45839</v>
      </c>
      <c r="N1" s="4">
        <v>46204</v>
      </c>
      <c r="O1" s="4">
        <v>46569</v>
      </c>
      <c r="P1" s="4">
        <v>46935</v>
      </c>
      <c r="Q1" s="4">
        <v>47300</v>
      </c>
      <c r="R1" s="4">
        <v>47665</v>
      </c>
      <c r="S1" s="4">
        <v>48030</v>
      </c>
      <c r="T1" s="4">
        <v>48396</v>
      </c>
      <c r="U1" s="4">
        <v>48761</v>
      </c>
      <c r="V1" s="4">
        <v>49126</v>
      </c>
      <c r="W1" s="4">
        <v>49491</v>
      </c>
      <c r="X1" s="4">
        <v>49857</v>
      </c>
      <c r="Y1" s="4">
        <v>50222</v>
      </c>
      <c r="Z1" s="4">
        <v>50587</v>
      </c>
      <c r="AA1" s="4">
        <v>50952</v>
      </c>
      <c r="AB1" s="4">
        <v>51318</v>
      </c>
      <c r="AC1" s="4">
        <v>51683</v>
      </c>
      <c r="AD1" s="4">
        <v>52048</v>
      </c>
      <c r="AE1" s="4">
        <v>52413</v>
      </c>
      <c r="AF1" s="4">
        <v>52779</v>
      </c>
      <c r="AG1" s="4">
        <v>53144</v>
      </c>
      <c r="AH1" s="4">
        <v>53509</v>
      </c>
      <c r="AI1" s="4">
        <v>53874</v>
      </c>
      <c r="AJ1" s="4">
        <v>54240</v>
      </c>
      <c r="AK1" s="4">
        <v>54605</v>
      </c>
      <c r="AL1" s="4">
        <v>54970</v>
      </c>
    </row>
    <row r="2" spans="1:38">
      <c r="A2" t="s">
        <v>1</v>
      </c>
      <c r="B2" s="3">
        <v>0.63700000000000001</v>
      </c>
      <c r="C2" s="3">
        <v>0.63700000000000001</v>
      </c>
      <c r="D2" s="3">
        <v>0.64500000000000002</v>
      </c>
      <c r="E2" s="3">
        <v>0.64500000000000002</v>
      </c>
      <c r="F2" s="2">
        <v>0.65</v>
      </c>
      <c r="G2" s="2">
        <v>0.65</v>
      </c>
      <c r="H2" s="2">
        <v>0.65</v>
      </c>
      <c r="I2" s="2">
        <v>0.65</v>
      </c>
      <c r="J2" s="2">
        <v>0.65</v>
      </c>
      <c r="K2" s="2">
        <v>0.65</v>
      </c>
      <c r="L2" s="2">
        <v>0.65</v>
      </c>
      <c r="M2" s="2">
        <v>0.65</v>
      </c>
      <c r="N2" s="2">
        <v>0.65</v>
      </c>
      <c r="O2" s="2">
        <v>0.65</v>
      </c>
      <c r="P2" s="2">
        <v>0.65</v>
      </c>
      <c r="Q2" s="2">
        <v>0.65</v>
      </c>
      <c r="R2" s="2">
        <v>0.65</v>
      </c>
      <c r="S2" s="2">
        <v>0.65</v>
      </c>
      <c r="T2" s="2">
        <v>0.65</v>
      </c>
      <c r="U2" s="2">
        <v>0.65</v>
      </c>
      <c r="V2" s="2">
        <v>0.65</v>
      </c>
      <c r="W2" s="2">
        <v>0.65</v>
      </c>
      <c r="X2" s="2">
        <v>0.65</v>
      </c>
      <c r="Y2" s="2">
        <v>0.65</v>
      </c>
      <c r="Z2" s="2">
        <v>0.65</v>
      </c>
      <c r="AA2" s="2">
        <v>0.65</v>
      </c>
      <c r="AB2" s="2">
        <v>0.65</v>
      </c>
      <c r="AC2" s="2">
        <v>0.65</v>
      </c>
      <c r="AD2" s="2">
        <v>0.65</v>
      </c>
      <c r="AE2" s="2">
        <v>0.65</v>
      </c>
      <c r="AF2" s="2">
        <v>0.65</v>
      </c>
      <c r="AG2" s="2">
        <v>0.65</v>
      </c>
      <c r="AH2" s="2">
        <v>0.65</v>
      </c>
      <c r="AI2" s="2">
        <v>0.65</v>
      </c>
      <c r="AJ2" s="2">
        <v>0.65</v>
      </c>
      <c r="AK2" s="2">
        <v>0.65</v>
      </c>
      <c r="AL2" s="2">
        <v>0.65</v>
      </c>
    </row>
    <row r="3" spans="1:38">
      <c r="A3" t="s">
        <v>5</v>
      </c>
      <c r="B3" s="3">
        <v>0.52600000000000002</v>
      </c>
      <c r="C3" s="3">
        <v>0.52600000000000002</v>
      </c>
      <c r="D3" s="2">
        <v>0.53</v>
      </c>
      <c r="E3" s="2">
        <v>0.53</v>
      </c>
      <c r="F3" s="2">
        <v>0.53</v>
      </c>
      <c r="G3" s="2">
        <v>0.53</v>
      </c>
      <c r="H3" s="2">
        <v>0.53</v>
      </c>
      <c r="I3" s="2">
        <v>0.53</v>
      </c>
      <c r="J3" s="2">
        <v>0.53</v>
      </c>
      <c r="K3" s="2">
        <v>0.53</v>
      </c>
      <c r="L3" s="2">
        <v>0.53</v>
      </c>
      <c r="M3" s="2">
        <v>0.53</v>
      </c>
      <c r="N3" s="2">
        <v>0.53</v>
      </c>
      <c r="O3" s="2">
        <v>0.53</v>
      </c>
      <c r="P3" s="2">
        <v>0.53</v>
      </c>
      <c r="Q3" s="2">
        <v>0.53</v>
      </c>
      <c r="R3" s="2">
        <v>0.53</v>
      </c>
      <c r="S3" s="2">
        <v>0.53</v>
      </c>
      <c r="T3" s="2">
        <v>0.53</v>
      </c>
      <c r="U3" s="2">
        <v>0.53</v>
      </c>
      <c r="V3" s="2">
        <v>0.53</v>
      </c>
      <c r="W3" s="2">
        <v>0.53</v>
      </c>
      <c r="X3" s="2">
        <v>0.53</v>
      </c>
      <c r="Y3" s="2">
        <v>0.53</v>
      </c>
      <c r="Z3" s="2">
        <v>0.53</v>
      </c>
      <c r="AA3" s="2">
        <v>0.53</v>
      </c>
      <c r="AB3" s="2">
        <v>0.53</v>
      </c>
      <c r="AC3" s="2">
        <v>0.53</v>
      </c>
      <c r="AD3" s="2">
        <v>0.53</v>
      </c>
      <c r="AE3" s="2">
        <v>0.53</v>
      </c>
      <c r="AF3" s="2">
        <v>0.53</v>
      </c>
      <c r="AG3" s="2">
        <v>0.53</v>
      </c>
      <c r="AH3" s="2">
        <v>0.53</v>
      </c>
      <c r="AI3" s="2">
        <v>0.53</v>
      </c>
      <c r="AJ3" s="2">
        <v>0.53</v>
      </c>
      <c r="AK3" s="2">
        <v>0.53</v>
      </c>
      <c r="AL3" s="2">
        <v>0.53</v>
      </c>
    </row>
    <row r="4" spans="1:38">
      <c r="A4" t="s">
        <v>2</v>
      </c>
      <c r="B4" s="3">
        <v>0.36299999999999999</v>
      </c>
      <c r="C4" s="3">
        <v>0.36299999999999999</v>
      </c>
      <c r="D4" s="2">
        <v>0.38</v>
      </c>
      <c r="E4" s="2">
        <v>0.38</v>
      </c>
      <c r="F4" s="2">
        <v>0.39</v>
      </c>
      <c r="G4" s="2">
        <v>0.39</v>
      </c>
      <c r="H4" s="2">
        <v>0.39</v>
      </c>
      <c r="I4" s="2">
        <v>0.39</v>
      </c>
      <c r="J4" s="2">
        <v>0.39</v>
      </c>
      <c r="K4" s="2">
        <v>0.39</v>
      </c>
      <c r="L4" s="2">
        <v>0.39</v>
      </c>
      <c r="M4" s="2">
        <v>0.39</v>
      </c>
      <c r="N4" s="2">
        <v>0.39</v>
      </c>
      <c r="O4" s="2">
        <v>0.39</v>
      </c>
      <c r="P4" s="2">
        <v>0.39</v>
      </c>
      <c r="Q4" s="2">
        <v>0.39</v>
      </c>
      <c r="R4" s="2">
        <v>0.39</v>
      </c>
      <c r="S4" s="2">
        <v>0.39</v>
      </c>
      <c r="T4" s="2">
        <v>0.39</v>
      </c>
      <c r="U4" s="2">
        <v>0.39</v>
      </c>
      <c r="V4" s="2">
        <v>0.39</v>
      </c>
      <c r="W4" s="2">
        <v>0.39</v>
      </c>
      <c r="X4" s="2">
        <v>0.39</v>
      </c>
      <c r="Y4" s="2">
        <v>0.39</v>
      </c>
      <c r="Z4" s="2">
        <v>0.39</v>
      </c>
      <c r="AA4" s="2">
        <v>0.39</v>
      </c>
      <c r="AB4" s="2">
        <v>0.39</v>
      </c>
      <c r="AC4" s="2">
        <v>0.39</v>
      </c>
      <c r="AD4" s="2">
        <v>0.39</v>
      </c>
      <c r="AE4" s="2">
        <v>0.39</v>
      </c>
      <c r="AF4" s="2">
        <v>0.39</v>
      </c>
      <c r="AG4" s="2">
        <v>0.39</v>
      </c>
      <c r="AH4" s="2">
        <v>0.39</v>
      </c>
      <c r="AI4" s="2">
        <v>0.39</v>
      </c>
      <c r="AJ4" s="2">
        <v>0.39</v>
      </c>
      <c r="AK4" s="2">
        <v>0.39</v>
      </c>
      <c r="AL4" s="2">
        <v>0.39</v>
      </c>
    </row>
    <row r="5" spans="1:38">
      <c r="A5" t="s">
        <v>7</v>
      </c>
      <c r="B5" s="2">
        <v>0.26</v>
      </c>
      <c r="C5" s="2">
        <v>0.26</v>
      </c>
      <c r="D5" s="2">
        <v>0.26</v>
      </c>
      <c r="E5" s="2">
        <v>0.26</v>
      </c>
      <c r="F5" s="2">
        <v>0.26</v>
      </c>
      <c r="G5" s="2">
        <v>0.26</v>
      </c>
      <c r="H5" s="2">
        <v>0.26</v>
      </c>
      <c r="I5" s="2">
        <v>0.26</v>
      </c>
      <c r="J5" s="2">
        <v>0.26</v>
      </c>
      <c r="K5" s="2">
        <v>0.26</v>
      </c>
      <c r="L5" s="2">
        <v>0.26</v>
      </c>
      <c r="M5" s="2">
        <v>0.26</v>
      </c>
      <c r="N5" s="2">
        <v>0.26</v>
      </c>
      <c r="O5" s="2">
        <v>0.26</v>
      </c>
      <c r="P5" s="2">
        <v>0.26</v>
      </c>
      <c r="Q5" s="2">
        <v>0.26</v>
      </c>
      <c r="R5" s="2">
        <v>0.26</v>
      </c>
      <c r="S5" s="2">
        <v>0.26</v>
      </c>
      <c r="T5" s="2">
        <v>0.26</v>
      </c>
      <c r="U5" s="2">
        <v>0.26</v>
      </c>
      <c r="V5" s="2">
        <v>0.26</v>
      </c>
      <c r="W5" s="2">
        <v>0.26</v>
      </c>
      <c r="X5" s="2">
        <v>0.26</v>
      </c>
      <c r="Y5" s="2">
        <v>0.26</v>
      </c>
      <c r="Z5" s="2">
        <v>0.26</v>
      </c>
      <c r="AA5" s="2">
        <v>0.26</v>
      </c>
      <c r="AB5" s="2">
        <v>0.26</v>
      </c>
      <c r="AC5" s="2">
        <v>0.26</v>
      </c>
      <c r="AD5" s="2">
        <v>0.26</v>
      </c>
      <c r="AE5" s="2">
        <v>0.26</v>
      </c>
      <c r="AF5" s="2">
        <v>0.26</v>
      </c>
      <c r="AG5" s="2">
        <v>0.26</v>
      </c>
      <c r="AH5" s="2">
        <v>0.26</v>
      </c>
      <c r="AI5" s="2">
        <v>0.26</v>
      </c>
      <c r="AJ5" s="2">
        <v>0.26</v>
      </c>
      <c r="AK5" s="2">
        <v>0.26</v>
      </c>
      <c r="AL5" s="2">
        <v>0.26</v>
      </c>
    </row>
    <row r="6" spans="1:38">
      <c r="A6" t="s">
        <v>6</v>
      </c>
      <c r="B6" s="2">
        <v>0.3</v>
      </c>
      <c r="C6" s="2">
        <v>0.3</v>
      </c>
      <c r="D6" s="2">
        <v>0.3</v>
      </c>
      <c r="E6" s="2">
        <v>0.3</v>
      </c>
      <c r="F6" s="2">
        <v>0.3</v>
      </c>
      <c r="G6" s="2">
        <v>0.3</v>
      </c>
      <c r="H6" s="2">
        <v>0.3</v>
      </c>
      <c r="I6" s="2">
        <v>0.3</v>
      </c>
      <c r="J6" s="2">
        <v>0.3</v>
      </c>
      <c r="K6" s="2">
        <v>0.3</v>
      </c>
      <c r="L6" s="2">
        <v>0.3</v>
      </c>
      <c r="M6" s="2">
        <v>0.3</v>
      </c>
      <c r="N6" s="2">
        <v>0.3</v>
      </c>
      <c r="O6" s="2">
        <v>0.3</v>
      </c>
      <c r="P6" s="2">
        <v>0.3</v>
      </c>
      <c r="Q6" s="2">
        <v>0.3</v>
      </c>
      <c r="R6" s="2">
        <v>0.3</v>
      </c>
      <c r="S6" s="2">
        <v>0.3</v>
      </c>
      <c r="T6" s="2">
        <v>0.3</v>
      </c>
      <c r="U6" s="2">
        <v>0.3</v>
      </c>
      <c r="V6" s="2">
        <v>0.3</v>
      </c>
      <c r="W6" s="2">
        <v>0.3</v>
      </c>
      <c r="X6" s="2">
        <v>0.3</v>
      </c>
      <c r="Y6" s="2">
        <v>0.3</v>
      </c>
      <c r="Z6" s="2">
        <v>0.3</v>
      </c>
      <c r="AA6" s="2">
        <v>0.3</v>
      </c>
      <c r="AB6" s="2">
        <v>0.3</v>
      </c>
      <c r="AC6" s="2">
        <v>0.3</v>
      </c>
      <c r="AD6" s="2">
        <v>0.3</v>
      </c>
      <c r="AE6" s="2">
        <v>0.3</v>
      </c>
      <c r="AF6" s="2">
        <v>0.3</v>
      </c>
      <c r="AG6" s="2">
        <v>0.3</v>
      </c>
      <c r="AH6" s="2">
        <v>0.3</v>
      </c>
      <c r="AI6" s="2">
        <v>0.3</v>
      </c>
      <c r="AJ6" s="2">
        <v>0.3</v>
      </c>
      <c r="AK6" s="2">
        <v>0.3</v>
      </c>
      <c r="AL6" s="2">
        <v>0.3</v>
      </c>
    </row>
    <row r="7" spans="1:38">
      <c r="B7" s="5"/>
      <c r="C7" s="5"/>
      <c r="D7" s="5"/>
      <c r="E7" s="5"/>
      <c r="F7" s="5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F&amp;A Calculator</vt:lpstr>
      <vt:lpstr>List Selection</vt:lpstr>
    </vt:vector>
  </TitlesOfParts>
  <Company>Boston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Soares, Andrew James</dc:creator>
  <cp:lastModifiedBy>Melanie Medeiros</cp:lastModifiedBy>
  <cp:lastPrinted>2015-06-25T17:40:47Z</cp:lastPrinted>
  <dcterms:created xsi:type="dcterms:W3CDTF">2015-04-13T15:46:17Z</dcterms:created>
  <dcterms:modified xsi:type="dcterms:W3CDTF">2017-02-08T16:08:09Z</dcterms:modified>
</cp:coreProperties>
</file>